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rittmittelabteilung FB 16\AG Vollkostenrechnung\Kalkulation\"/>
    </mc:Choice>
  </mc:AlternateContent>
  <bookViews>
    <workbookView xWindow="0" yWindow="0" windowWidth="28800" windowHeight="13500"/>
  </bookViews>
  <sheets>
    <sheet name="Vorkalkulation" sheetId="1" r:id="rId1"/>
    <sheet name="Personalsätze" sheetId="2" r:id="rId2"/>
    <sheet name="Sacheinzelkosten" sheetId="3" r:id="rId3"/>
    <sheet name="Investitionen" sheetId="4" r:id="rId4"/>
  </sheets>
  <definedNames>
    <definedName name="bitte_auswählen">Vorkalkulation!#REF!</definedName>
    <definedName name="_xlnm.Print_Titles" localSheetId="0">Vorkalkulation!$18:$19</definedName>
    <definedName name="Personaldurchschnittssätze">Personalsätze!$A$7:$A$48</definedName>
  </definedNames>
  <calcPr calcId="162913"/>
</workbook>
</file>

<file path=xl/calcChain.xml><?xml version="1.0" encoding="utf-8"?>
<calcChain xmlns="http://schemas.openxmlformats.org/spreadsheetml/2006/main">
  <c r="Q20" i="1" l="1"/>
  <c r="J17" i="1"/>
  <c r="K17" i="1"/>
  <c r="L17" i="1"/>
  <c r="M17" i="1"/>
  <c r="N17" i="1"/>
  <c r="O17" i="1"/>
  <c r="P17" i="1"/>
  <c r="I17" i="1"/>
  <c r="B15" i="1"/>
  <c r="J13" i="1" l="1"/>
  <c r="K13" i="1"/>
  <c r="L13" i="1"/>
  <c r="M13" i="1"/>
  <c r="N13" i="1"/>
  <c r="O13" i="1"/>
  <c r="P13" i="1"/>
  <c r="I13" i="1"/>
  <c r="C56" i="1"/>
  <c r="D56" i="1" s="1"/>
  <c r="C55" i="1"/>
  <c r="D55" i="1" s="1"/>
  <c r="C51" i="1"/>
  <c r="D51" i="1" s="1"/>
  <c r="F51" i="1" s="1"/>
  <c r="C50" i="1"/>
  <c r="D50" i="1" s="1"/>
  <c r="C49" i="1"/>
  <c r="D49" i="1" s="1"/>
  <c r="C48" i="1"/>
  <c r="D48" i="1" s="1"/>
  <c r="K28" i="2"/>
  <c r="K29" i="2"/>
  <c r="K30" i="2"/>
  <c r="K31" i="2"/>
  <c r="K32" i="2"/>
  <c r="K27" i="2"/>
  <c r="N28" i="2"/>
  <c r="N29" i="2"/>
  <c r="N30" i="2"/>
  <c r="N31" i="2"/>
  <c r="N32" i="2"/>
  <c r="N27" i="2"/>
  <c r="J28" i="2"/>
  <c r="J29" i="2"/>
  <c r="J30" i="2"/>
  <c r="J31" i="2"/>
  <c r="J32" i="2"/>
  <c r="J27" i="2"/>
  <c r="C39" i="1"/>
  <c r="D39" i="1" s="1"/>
  <c r="C38" i="1"/>
  <c r="D38" i="1" s="1"/>
  <c r="C37" i="1"/>
  <c r="D37" i="1" s="1"/>
  <c r="C32" i="1"/>
  <c r="D32" i="1" s="1"/>
  <c r="F32" i="1" s="1"/>
  <c r="C31" i="1"/>
  <c r="D31" i="1" s="1"/>
  <c r="F31" i="1" s="1"/>
  <c r="C27" i="1"/>
  <c r="D27" i="1" s="1"/>
  <c r="F27" i="1" s="1"/>
  <c r="C26" i="1"/>
  <c r="D26" i="1" s="1"/>
  <c r="F26" i="1" s="1"/>
  <c r="C25" i="1"/>
  <c r="D25" i="1" s="1"/>
  <c r="F25" i="1" s="1"/>
  <c r="C24" i="1"/>
  <c r="D24" i="1" s="1"/>
  <c r="F24" i="1" s="1"/>
  <c r="M29" i="2"/>
  <c r="M28" i="2"/>
  <c r="M32" i="2"/>
  <c r="M31" i="2"/>
  <c r="M30" i="2"/>
  <c r="M27" i="2"/>
  <c r="F39" i="1" l="1"/>
  <c r="F38" i="1"/>
  <c r="F37" i="1"/>
  <c r="F49" i="1"/>
  <c r="F56" i="1"/>
  <c r="F55" i="1"/>
  <c r="F50" i="1"/>
  <c r="F48" i="1"/>
  <c r="A57" i="2"/>
  <c r="C34" i="2" s="1"/>
  <c r="B19" i="4"/>
  <c r="F92" i="1"/>
  <c r="B36" i="4"/>
  <c r="F95" i="1"/>
  <c r="B13" i="3"/>
  <c r="F70" i="1"/>
  <c r="B26" i="3"/>
  <c r="F73" i="1" s="1"/>
  <c r="B39" i="3"/>
  <c r="F76" i="1" s="1"/>
  <c r="B52" i="3"/>
  <c r="F79" i="1" s="1"/>
  <c r="B65" i="3"/>
  <c r="F82" i="1" s="1"/>
  <c r="F98" i="1"/>
  <c r="C13" i="2"/>
  <c r="C11" i="2"/>
  <c r="C35" i="2"/>
  <c r="F59" i="1" l="1"/>
  <c r="C32" i="2"/>
  <c r="C12" i="2"/>
  <c r="C14" i="2"/>
  <c r="C19" i="2"/>
  <c r="C30" i="2"/>
  <c r="C18" i="2"/>
  <c r="C15" i="2"/>
  <c r="C17" i="2"/>
  <c r="C8" i="2"/>
  <c r="C26" i="2"/>
  <c r="C24" i="2"/>
  <c r="C21" i="2"/>
  <c r="C27" i="2"/>
  <c r="C48" i="2"/>
  <c r="C42" i="2"/>
  <c r="C46" i="2"/>
  <c r="C38" i="2"/>
  <c r="C22" i="2"/>
  <c r="C20" i="2"/>
  <c r="C10" i="2"/>
  <c r="C16" i="2"/>
  <c r="C9" i="2"/>
  <c r="C45" i="2"/>
  <c r="C47" i="2"/>
  <c r="C43" i="2"/>
  <c r="C40" i="2"/>
  <c r="C37" i="2"/>
  <c r="C33" i="2"/>
  <c r="C29" i="2"/>
  <c r="C39" i="2"/>
  <c r="C36" i="2"/>
  <c r="C28" i="2"/>
  <c r="C25" i="2"/>
  <c r="C44" i="2"/>
  <c r="C41" i="2"/>
  <c r="C31" i="2"/>
  <c r="C23" i="2"/>
  <c r="F101" i="1"/>
  <c r="F42" i="1"/>
  <c r="F88" i="1"/>
  <c r="F61" i="1" l="1"/>
  <c r="O18" i="1" l="1"/>
  <c r="O19" i="1" s="1"/>
  <c r="O21" i="1" s="1"/>
  <c r="O23" i="1" s="1"/>
  <c r="P18" i="1"/>
  <c r="P19" i="1" s="1"/>
  <c r="P21" i="1" s="1"/>
  <c r="P23" i="1" s="1"/>
  <c r="I18" i="1"/>
  <c r="I19" i="1" s="1"/>
  <c r="L18" i="1"/>
  <c r="L19" i="1" s="1"/>
  <c r="L21" i="1" s="1"/>
  <c r="L23" i="1" s="1"/>
  <c r="N18" i="1"/>
  <c r="N19" i="1" s="1"/>
  <c r="N21" i="1" s="1"/>
  <c r="N23" i="1" s="1"/>
  <c r="M18" i="1"/>
  <c r="M19" i="1" s="1"/>
  <c r="M21" i="1" s="1"/>
  <c r="M23" i="1" s="1"/>
  <c r="J18" i="1"/>
  <c r="J19" i="1" s="1"/>
  <c r="J21" i="1" s="1"/>
  <c r="J23" i="1" s="1"/>
  <c r="K18" i="1"/>
  <c r="K19" i="1" s="1"/>
  <c r="K21" i="1" s="1"/>
  <c r="K23" i="1" s="1"/>
  <c r="F106" i="1"/>
  <c r="F104" i="1"/>
  <c r="Q18" i="1" l="1"/>
  <c r="F108" i="1"/>
  <c r="F110" i="1" s="1"/>
  <c r="F112" i="1" s="1"/>
  <c r="F114" i="1" s="1"/>
  <c r="F116" i="1" s="1"/>
  <c r="Q19" i="1"/>
  <c r="I21" i="1"/>
  <c r="Q21" i="1" l="1"/>
  <c r="F63" i="1" s="1"/>
  <c r="F66" i="1" s="1"/>
  <c r="I23" i="1"/>
</calcChain>
</file>

<file path=xl/comments1.xml><?xml version="1.0" encoding="utf-8"?>
<comments xmlns="http://schemas.openxmlformats.org/spreadsheetml/2006/main">
  <authors>
    <author>zieglerf</author>
  </authors>
  <commentList>
    <comment ref="E37" authorId="0" shapeId="0">
      <text>
        <r>
          <rPr>
            <sz val="8"/>
            <color indexed="81"/>
            <rFont val="Tahoma"/>
            <family val="2"/>
          </rPr>
          <t>bitte Beschäftigungsdauer in Stunden/Monat * Anzahl der Beschäftigungsmonate eintragen</t>
        </r>
      </text>
    </comment>
    <comment ref="E38" authorId="0" shapeId="0">
      <text>
        <r>
          <rPr>
            <sz val="8"/>
            <color indexed="81"/>
            <rFont val="Tahoma"/>
            <family val="2"/>
          </rPr>
          <t>bitte Beschäftigungsdauer in Stunden/Monat * Anzahl der Beschäftigungsmonate eintragen</t>
        </r>
      </text>
    </comment>
    <comment ref="E39" authorId="0" shapeId="0">
      <text>
        <r>
          <rPr>
            <sz val="8"/>
            <color indexed="81"/>
            <rFont val="Tahoma"/>
            <family val="2"/>
          </rPr>
          <t>bitte Beschäftigungsdauer in Stunden/Monat * Anzahl der Beschäftigungsmonate eintragen</t>
        </r>
      </text>
    </comment>
    <comment ref="E48" authorId="0" shapeId="0">
      <text>
        <r>
          <rPr>
            <b/>
            <sz val="8"/>
            <color indexed="81"/>
            <rFont val="Tahoma"/>
            <family val="2"/>
          </rPr>
          <t>KLR:</t>
        </r>
        <r>
          <rPr>
            <sz val="8"/>
            <color indexed="81"/>
            <rFont val="Tahoma"/>
            <family val="2"/>
          </rPr>
          <t xml:space="preserve">
bitte in Monaten angeben.</t>
        </r>
      </text>
    </comment>
    <comment ref="E50" authorId="0" shapeId="0">
      <text>
        <r>
          <rPr>
            <b/>
            <sz val="8"/>
            <color indexed="81"/>
            <rFont val="Tahoma"/>
            <family val="2"/>
          </rPr>
          <t>KLR:</t>
        </r>
        <r>
          <rPr>
            <sz val="8"/>
            <color indexed="81"/>
            <rFont val="Tahoma"/>
            <family val="2"/>
          </rPr>
          <t xml:space="preserve">
bitte in Monaten angeben.</t>
        </r>
      </text>
    </comment>
    <comment ref="E55" authorId="0" shapeId="0">
      <text>
        <r>
          <rPr>
            <b/>
            <sz val="8"/>
            <color indexed="81"/>
            <rFont val="Tahoma"/>
            <family val="2"/>
          </rPr>
          <t>KLR:</t>
        </r>
        <r>
          <rPr>
            <sz val="8"/>
            <color indexed="81"/>
            <rFont val="Tahoma"/>
            <family val="2"/>
          </rPr>
          <t xml:space="preserve">
bitte in Monaten angeben.</t>
        </r>
      </text>
    </comment>
    <comment ref="F85" authorId="0" shapeId="0">
      <text>
        <r>
          <rPr>
            <b/>
            <sz val="8"/>
            <color indexed="81"/>
            <rFont val="Tahoma"/>
            <family val="2"/>
          </rPr>
          <t>KLR:</t>
        </r>
        <r>
          <rPr>
            <sz val="8"/>
            <color indexed="81"/>
            <rFont val="Tahoma"/>
            <family val="2"/>
          </rPr>
          <t xml:space="preserve">
nur, wenn keine detaillierte Angabe möglich</t>
        </r>
      </text>
    </comment>
  </commentList>
</comments>
</file>

<file path=xl/sharedStrings.xml><?xml version="1.0" encoding="utf-8"?>
<sst xmlns="http://schemas.openxmlformats.org/spreadsheetml/2006/main" count="233" uniqueCount="182">
  <si>
    <t xml:space="preserve">Projektbezeichnung </t>
  </si>
  <si>
    <t>Projektlaufzeit</t>
  </si>
  <si>
    <t>Projektlaufzeit in Monaten</t>
  </si>
  <si>
    <t>Schema zur Vollkostenberechnung</t>
  </si>
  <si>
    <t>Kalkulation der einzelnen Positionen</t>
  </si>
  <si>
    <t>Personalkosten (projektfinanziert)</t>
  </si>
  <si>
    <t>Entgelt-
gruppe</t>
  </si>
  <si>
    <t>wissenschaftliches Personal</t>
  </si>
  <si>
    <t>-</t>
  </si>
  <si>
    <t>Personalkosten (landesfinanziert)</t>
  </si>
  <si>
    <t>Sacheinzelkosten (projektfinanziert)</t>
  </si>
  <si>
    <t>Geschäftsbedarf</t>
  </si>
  <si>
    <t>Dienstleistungen</t>
  </si>
  <si>
    <t>Reisekosten</t>
  </si>
  <si>
    <t>Sonstige Ausgaben</t>
  </si>
  <si>
    <r>
      <t>S</t>
    </r>
    <r>
      <rPr>
        <i/>
        <sz val="10"/>
        <rFont val="Arial"/>
        <family val="2"/>
      </rPr>
      <t xml:space="preserve"> </t>
    </r>
    <r>
      <rPr>
        <b/>
        <i/>
        <sz val="11"/>
        <rFont val="Arial"/>
        <family val="2"/>
      </rPr>
      <t>der Sacheinzelkosten (projektfinanziert)</t>
    </r>
  </si>
  <si>
    <t>Anschaffungs-
kosten (netto)</t>
  </si>
  <si>
    <t>+ gesetzliche Umsatzsteuer (19%)</t>
  </si>
  <si>
    <r>
      <t xml:space="preserve">Mindestangebotspreis </t>
    </r>
    <r>
      <rPr>
        <b/>
        <sz val="10"/>
        <rFont val="Arial"/>
        <family val="2"/>
      </rPr>
      <t>(Nettopreis + Ust)</t>
    </r>
  </si>
  <si>
    <t>Durchschnittstarife je Entgeltgruppe:</t>
  </si>
  <si>
    <t>Personaldurchschnittssätze</t>
  </si>
  <si>
    <t>pro Monat</t>
  </si>
  <si>
    <t>A7</t>
  </si>
  <si>
    <t>A8</t>
  </si>
  <si>
    <t>A9 GD</t>
  </si>
  <si>
    <t>A10</t>
  </si>
  <si>
    <t>A11</t>
  </si>
  <si>
    <t>A12</t>
  </si>
  <si>
    <t>A13 GD</t>
  </si>
  <si>
    <t>A13 HD</t>
  </si>
  <si>
    <t>A14</t>
  </si>
  <si>
    <t>A15</t>
  </si>
  <si>
    <t>C3</t>
  </si>
  <si>
    <t>C4</t>
  </si>
  <si>
    <t>W1</t>
  </si>
  <si>
    <t>E2</t>
  </si>
  <si>
    <t>E2UE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</si>
  <si>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</si>
  <si>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</si>
  <si>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</si>
  <si>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</si>
  <si>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</si>
  <si>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</si>
  <si>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</si>
  <si>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</si>
  <si>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</si>
  <si>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</si>
  <si>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E13</t>
  </si>
  <si>
    <t>E13UE</t>
  </si>
  <si>
    <t>E14</t>
  </si>
  <si>
    <t>E15</t>
  </si>
  <si>
    <t>E15UE</t>
  </si>
  <si>
    <t>LEHR_E13</t>
  </si>
  <si>
    <t>Sektion</t>
  </si>
  <si>
    <t>Wiss. Hilfskraft</t>
  </si>
  <si>
    <t>Stud. Hilfskraft</t>
  </si>
  <si>
    <t>pro Stunde</t>
  </si>
  <si>
    <t>Beschäftigungs-
dauer (Tage)</t>
  </si>
  <si>
    <t>wissenschaftliche Hilfskraft</t>
  </si>
  <si>
    <t>Bachelor Hilfskraft</t>
  </si>
  <si>
    <t>Materialaufwand</t>
  </si>
  <si>
    <t>Investitionen</t>
  </si>
  <si>
    <r>
      <t>S</t>
    </r>
    <r>
      <rPr>
        <i/>
        <sz val="10"/>
        <rFont val="Arial"/>
        <family val="2"/>
      </rPr>
      <t xml:space="preserve"> </t>
    </r>
    <r>
      <rPr>
        <b/>
        <i/>
        <sz val="11"/>
        <rFont val="Arial"/>
        <family val="2"/>
      </rPr>
      <t>der Investitionen</t>
    </r>
  </si>
  <si>
    <t>Summe Materialaufwand</t>
  </si>
  <si>
    <r>
      <t xml:space="preserve">Material </t>
    </r>
    <r>
      <rPr>
        <b/>
        <i/>
        <sz val="9"/>
        <color indexed="8"/>
        <rFont val="Arial"/>
        <family val="2"/>
      </rPr>
      <t>(Roh-, Hilfs- u. Betriebsstoffe)</t>
    </r>
  </si>
  <si>
    <r>
      <t xml:space="preserve">Geschäftsbedarf </t>
    </r>
    <r>
      <rPr>
        <b/>
        <i/>
        <sz val="9"/>
        <color indexed="8"/>
        <rFont val="Arial"/>
        <family val="2"/>
      </rPr>
      <t>(Büromaterial etc.)</t>
    </r>
  </si>
  <si>
    <t>Summe Kosten für Dienstleistungen</t>
  </si>
  <si>
    <t>Summe Kosten für Geschäftsbedarf</t>
  </si>
  <si>
    <t>Summe Reisekosten</t>
  </si>
  <si>
    <t>Ausgabe</t>
  </si>
  <si>
    <t>Reise</t>
  </si>
  <si>
    <r>
      <t xml:space="preserve">Dienstleistung </t>
    </r>
    <r>
      <rPr>
        <b/>
        <i/>
        <sz val="9"/>
        <color indexed="8"/>
        <rFont val="Arial"/>
        <family val="2"/>
      </rPr>
      <t>(Werkverträge etc.)</t>
    </r>
  </si>
  <si>
    <t>Summe Sonstige Ausgaben</t>
  </si>
  <si>
    <t>Kosten für Hilfskräfte</t>
  </si>
  <si>
    <t>Hilfskräfte</t>
  </si>
  <si>
    <t>Investition</t>
  </si>
  <si>
    <t>Summe Investitionen (GWG)</t>
  </si>
  <si>
    <t>Inv. &gt; 410 €</t>
  </si>
  <si>
    <t>Summe Investitionen &gt; 410 €</t>
  </si>
  <si>
    <t>Kosten
(netto)</t>
  </si>
  <si>
    <t>Gesamtkosten</t>
  </si>
  <si>
    <t>Gesamtkosten (netto)</t>
  </si>
  <si>
    <t>Kostenstelle</t>
  </si>
  <si>
    <t>Projektverantwortlicher</t>
  </si>
  <si>
    <t>&gt; 410 € netto</t>
  </si>
  <si>
    <r>
      <t>externe Projektnummer/Vertrags-Nr.</t>
    </r>
    <r>
      <rPr>
        <b/>
        <sz val="8"/>
        <rFont val="Arial"/>
        <family val="2"/>
      </rPr>
      <t xml:space="preserve"> (sofen vorhanden)</t>
    </r>
  </si>
  <si>
    <t>Schema zur Preiskalkulation von Auftragsforschungs-, Dienstleistungs- und Weiterbildungsprojekten</t>
  </si>
  <si>
    <t>Auftraggeber</t>
  </si>
  <si>
    <t>Stellenanzahl
(VZÄ)</t>
  </si>
  <si>
    <t>Personaldurch-schnittssätze
(pro Tag)</t>
  </si>
  <si>
    <r>
      <t xml:space="preserve">Summe Sacheinzelkosten </t>
    </r>
    <r>
      <rPr>
        <b/>
        <u/>
        <sz val="10"/>
        <color indexed="8"/>
        <rFont val="Arial"/>
        <family val="2"/>
      </rPr>
      <t>pauschal</t>
    </r>
  </si>
  <si>
    <t>+ Gemeinkostenzuschlag</t>
  </si>
  <si>
    <t>möglicher Fehlbetrag aus Investitionen</t>
  </si>
  <si>
    <t>Geplante Erlöse</t>
  </si>
  <si>
    <r>
      <t xml:space="preserve">Herstellkosten </t>
    </r>
    <r>
      <rPr>
        <b/>
        <sz val="10"/>
        <rFont val="Arial"/>
        <family val="2"/>
      </rPr>
      <t>(∑ Projektkosten)</t>
    </r>
  </si>
  <si>
    <r>
      <t xml:space="preserve">Selbstkosten </t>
    </r>
    <r>
      <rPr>
        <b/>
        <sz val="10"/>
        <rFont val="Arial"/>
        <family val="2"/>
      </rPr>
      <t>(Herstellkosten + Gemeinkosten)</t>
    </r>
  </si>
  <si>
    <t>+ Gewinnzuschlag (mind. 3%)</t>
  </si>
  <si>
    <r>
      <t xml:space="preserve">Zeitraum  </t>
    </r>
    <r>
      <rPr>
        <b/>
        <sz val="11"/>
        <rFont val="Calibri"/>
        <family val="2"/>
      </rPr>
      <t>→</t>
    </r>
  </si>
  <si>
    <r>
      <rPr>
        <b/>
        <sz val="11"/>
        <rFont val="Calibri"/>
        <family val="2"/>
      </rPr>
      <t>↓</t>
    </r>
    <r>
      <rPr>
        <b/>
        <sz val="11"/>
        <rFont val="Arial"/>
        <family val="2"/>
      </rPr>
      <t xml:space="preserve"> </t>
    </r>
    <r>
      <rPr>
        <sz val="8"/>
        <rFont val="Arial"/>
        <family val="2"/>
      </rPr>
      <t>Entgeltgruppe</t>
    </r>
  </si>
  <si>
    <r>
      <rPr>
        <b/>
        <sz val="11"/>
        <rFont val="Calibri"/>
        <family val="2"/>
      </rPr>
      <t>↓</t>
    </r>
    <r>
      <rPr>
        <b/>
        <sz val="11"/>
        <rFont val="Arial"/>
        <family val="2"/>
      </rPr>
      <t xml:space="preserve"> </t>
    </r>
    <r>
      <rPr>
        <sz val="8"/>
        <rFont val="Arial"/>
        <family val="2"/>
      </rPr>
      <t>Art der Hilfskraft</t>
    </r>
  </si>
  <si>
    <t>Monate pro Jahr</t>
  </si>
  <si>
    <t>Arbeitstage je Monat</t>
  </si>
  <si>
    <t>Berechnung der Arbeitstage (AT) je Monat</t>
  </si>
  <si>
    <r>
      <t xml:space="preserve">S </t>
    </r>
    <r>
      <rPr>
        <b/>
        <sz val="12"/>
        <rFont val="Arial"/>
        <family val="2"/>
      </rPr>
      <t xml:space="preserve">Nettopreis </t>
    </r>
    <r>
      <rPr>
        <b/>
        <sz val="10"/>
        <rFont val="Arial"/>
        <family val="2"/>
      </rPr>
      <t>(Selbstkosten + Gewinnzuschlag)</t>
    </r>
  </si>
  <si>
    <t>LEHR_E12</t>
  </si>
  <si>
    <t>pro Tag
(1 Monat=16,71 AT)</t>
  </si>
  <si>
    <t>W2 Angestellter, mit W-Zulage</t>
  </si>
  <si>
    <t>W3 Angestellter, mit W-Zulage</t>
  </si>
  <si>
    <t>W2 Angestellter, ohne W-Zulage</t>
  </si>
  <si>
    <t>W2 Beamter, mit W-Zulage</t>
  </si>
  <si>
    <t>W3 Beamter, mit W-Zulage</t>
  </si>
  <si>
    <t>W2 Beamter, ohne W-Zulage</t>
  </si>
  <si>
    <t>W3 Beamter, ohne W-Zulage</t>
  </si>
  <si>
    <t>W3 Angestellter, ohne W-Zulage</t>
  </si>
  <si>
    <t>Inv. von 150 € bis 410 € (GWG)</t>
  </si>
  <si>
    <t>von 150 bis 410 € netto (GWG)</t>
  </si>
  <si>
    <t>A6</t>
  </si>
  <si>
    <t>vom Bund ermittelte Soll-Jahresarbeitstage gem. Staatsanzeiger 21/2017 S. 525</t>
  </si>
  <si>
    <t>--- 2018 ---</t>
  </si>
  <si>
    <t>Geplante Nachnutzung</t>
  </si>
  <si>
    <t>wirtschaftlich/nicht-wirtschaftlich?</t>
  </si>
  <si>
    <t>Medizin</t>
  </si>
  <si>
    <t>technisch-administratives Personal / Pflegepersonal</t>
  </si>
  <si>
    <t>Lebensmittel</t>
  </si>
  <si>
    <t>Medizischer Sachbedarf, z. B. Laborbedarf, Apotheke</t>
  </si>
  <si>
    <t xml:space="preserve">Wirtschaftsbedarf </t>
  </si>
  <si>
    <t>Bezogene Leistungen, z. B. Bestellungen Zenralllabor, MRT, Analytik Virologie, Microbiologie, Pathologie, etc.</t>
  </si>
  <si>
    <t xml:space="preserve">Personalgestellung bezogene Leistungen </t>
  </si>
  <si>
    <t>z.B.</t>
  </si>
  <si>
    <t>z.B. Verwaltungsbedarf (KG 69), z. B. Büromaterial</t>
  </si>
  <si>
    <t>Instandhaltung (KG 72)</t>
  </si>
  <si>
    <t>Faktor:</t>
  </si>
  <si>
    <t>Mitarbeitergruppen</t>
  </si>
  <si>
    <t>DFG-Satz 2018 (Jahreskosten)</t>
  </si>
  <si>
    <t>Jahresarbeitsstunden (analog VK-Rechnung /16,71 AT/Monat = 1604 Std/Jahr)</t>
  </si>
  <si>
    <t>reiner Stundensatz</t>
  </si>
  <si>
    <t>Skalierter Stundensatz (Faktor: 1,5 - entspricht 66,6 % reale Arbeitszeit auf Projekt; 2,0 entspricht 50 %)</t>
  </si>
  <si>
    <t>Hiwi (Mittelwert der 3 Optionen)</t>
  </si>
  <si>
    <t>14,9 € / Std. (GU-Werte für AG-Brutto)</t>
  </si>
  <si>
    <t>DFG Personalkosten 2018 hier abrufbar</t>
  </si>
  <si>
    <t>http://www.dfg.de/formulare/60_12/60_12_de.pdf</t>
  </si>
  <si>
    <t>Hinweis:</t>
  </si>
  <si>
    <t>Da z.B. Prüfer nicht immer auch Professoren sind und dementsprechend der reale Personaleinsatz von der Gehaltsgruppe der Funktion abweichen kann, kann bei Bedarf auch eine andere Gehaltsklasse gewählt werden.</t>
  </si>
  <si>
    <t>Hilfskräfte (projektfinanziert)</t>
  </si>
  <si>
    <t>Beschäftigungs-
dauer (Monate)</t>
  </si>
  <si>
    <t>Entgeltgruppe</t>
  </si>
  <si>
    <t>E13 Stufe 3 - E14 Stufe 2</t>
  </si>
  <si>
    <t>E13 Stufe 2 - E14 Stufe 1</t>
  </si>
  <si>
    <t>Ä1 Stufe 2 - Ä2 Stufe 1</t>
  </si>
  <si>
    <t>E9 - E12</t>
  </si>
  <si>
    <t>E2 - E9 Stufe 2</t>
  </si>
  <si>
    <t>W2-Besoldung</t>
  </si>
  <si>
    <t>Principal Investigator / Professor / Prüfer</t>
  </si>
  <si>
    <t>Post Doc</t>
  </si>
  <si>
    <t>Doktorand</t>
  </si>
  <si>
    <t>Arzt Prüfgruppe</t>
  </si>
  <si>
    <t>Senior MTA/CTA/BTA/PTA/Study Nurse / Studienkoordinator</t>
  </si>
  <si>
    <t>Junior MTA/CTA/BTA/PTA/Study Nurse / Studienassistenz</t>
  </si>
  <si>
    <t>studentische Hilfskraft</t>
  </si>
  <si>
    <t>Hilfskraft mit B-Abschluss</t>
  </si>
  <si>
    <t>Wiss. Hilfsk.</t>
  </si>
  <si>
    <t>Bachelor Hilfsk.</t>
  </si>
  <si>
    <t>stud. Hilfsk.</t>
  </si>
  <si>
    <t>Personaldurch-schnittssätze
(pro Stunde)</t>
  </si>
  <si>
    <t>Beschäftigungs-
dauer (Stunden)</t>
  </si>
  <si>
    <t>Monatskosten</t>
  </si>
  <si>
    <t>Tagessatz</t>
  </si>
  <si>
    <t>Adaptierte Personalkostensätze Medizin</t>
  </si>
  <si>
    <t>Personaldurch-schnittssätze 2018 (pro Monat)</t>
  </si>
  <si>
    <t>Berücksichtigung Tarifsteigerung:</t>
  </si>
  <si>
    <t>Laufzeit in Monaten / Jahr</t>
  </si>
  <si>
    <t>von (tt.mm.jjjj)</t>
  </si>
  <si>
    <t>bis (tt.mm.jjjj)</t>
  </si>
  <si>
    <r>
      <t>S</t>
    </r>
    <r>
      <rPr>
        <b/>
        <i/>
        <sz val="11"/>
        <rFont val="Arial"/>
        <family val="2"/>
      </rPr>
      <t xml:space="preserve"> der direkten Personalkosten (projektfinanziert) - ohne Tarifsteigerung</t>
    </r>
  </si>
  <si>
    <r>
      <t>S</t>
    </r>
    <r>
      <rPr>
        <b/>
        <i/>
        <sz val="11"/>
        <rFont val="Arial"/>
        <family val="2"/>
      </rPr>
      <t xml:space="preserve"> der direkten Personalkosten (landesfinanziert)- ohne Tarifsteigerung</t>
    </r>
  </si>
  <si>
    <r>
      <t>S</t>
    </r>
    <r>
      <rPr>
        <b/>
        <i/>
        <sz val="11"/>
        <rFont val="Arial"/>
        <family val="2"/>
      </rPr>
      <t xml:space="preserve"> der Personalkosten (inkl. Tarifsteigerung)</t>
    </r>
  </si>
  <si>
    <t>Prognostizierte Tarifsteigerung (2,5 % pro Jahr)</t>
  </si>
  <si>
    <r>
      <t>S</t>
    </r>
    <r>
      <rPr>
        <b/>
        <i/>
        <sz val="11"/>
        <rFont val="Arial"/>
        <family val="2"/>
      </rPr>
      <t xml:space="preserve"> der Personalkosten (ohne Tarifsteigerung)</t>
    </r>
  </si>
  <si>
    <t>Aufteilung Tarif 2018</t>
  </si>
  <si>
    <t>Tarifsteigerung 2,5 %</t>
  </si>
  <si>
    <t>Summe</t>
  </si>
  <si>
    <t>Kontrolle Personalkosten - Ermittlung Tarifsteigerung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</si>
</sst>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#,##0\ &quot;€&quot;;[Red]\-#,##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_ ;[Red]\-#,##0.00\ "/>
    <numFmt numFmtId="165" formatCode="0.0"/>
    <numFmt numFmtId="166" formatCode="0.0%"/>
  </numFmts>
  <fonts count="36">
    <font>
      <sz val="10"/>
      <color theme="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11"/>
      <name val="Symbol"/>
      <family val="1"/>
      <charset val="2"/>
    </font>
    <font>
      <b/>
      <i/>
      <sz val="11"/>
      <name val="Arial"/>
      <family val="2"/>
    </font>
    <font>
      <sz val="10"/>
      <name val="Symbol"/>
      <family val="1"/>
      <charset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10"/>
      <name val="Comic Sans MS"/>
      <family val="4"/>
    </font>
    <font>
      <b/>
      <sz val="12"/>
      <name val="SymbolPS"/>
      <family val="1"/>
      <charset val="2"/>
    </font>
    <font>
      <b/>
      <sz val="10"/>
      <name val="SymbolPS"/>
      <family val="1"/>
      <charset val="2"/>
    </font>
    <font>
      <sz val="8"/>
      <name val="Arial"/>
      <family val="2"/>
    </font>
    <font>
      <b/>
      <u/>
      <sz val="12"/>
      <name val="Arial"/>
      <family val="2"/>
    </font>
    <font>
      <b/>
      <u/>
      <sz val="14"/>
      <name val="Arial"/>
      <family val="2"/>
    </font>
    <font>
      <b/>
      <i/>
      <sz val="9"/>
      <color indexed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name val="Arial"/>
      <family val="2"/>
    </font>
    <font>
      <b/>
      <u/>
      <sz val="10"/>
      <color indexed="8"/>
      <name val="Arial"/>
      <family val="2"/>
    </font>
    <font>
      <sz val="12"/>
      <name val="Arial"/>
      <family val="2"/>
    </font>
    <font>
      <b/>
      <u/>
      <sz val="11"/>
      <name val="Arial"/>
      <family val="2"/>
    </font>
    <font>
      <b/>
      <sz val="11"/>
      <name val="Calibri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i/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u/>
      <sz val="10"/>
      <color theme="1"/>
      <name val="Arial"/>
      <family val="2"/>
    </font>
    <font>
      <b/>
      <sz val="11"/>
      <color theme="1"/>
      <name val="Arial"/>
      <family val="2"/>
    </font>
    <font>
      <b/>
      <u/>
      <sz val="16"/>
      <color theme="1"/>
      <name val="Arial"/>
      <family val="2"/>
    </font>
    <font>
      <b/>
      <sz val="14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B0F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26" fillId="0" borderId="0"/>
    <xf numFmtId="44" fontId="34" fillId="0" borderId="0" applyFont="0" applyFill="0" applyBorder="0" applyAlignment="0" applyProtection="0"/>
    <xf numFmtId="9" fontId="34" fillId="0" borderId="0" applyFont="0" applyFill="0" applyBorder="0" applyAlignment="0" applyProtection="0"/>
  </cellStyleXfs>
  <cellXfs count="229">
    <xf numFmtId="0" fontId="0" fillId="0" borderId="0" xfId="0"/>
    <xf numFmtId="0" fontId="2" fillId="0" borderId="0" xfId="0" applyFont="1"/>
    <xf numFmtId="0" fontId="3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3" fillId="0" borderId="4" xfId="0" applyFont="1" applyBorder="1"/>
    <xf numFmtId="0" fontId="4" fillId="0" borderId="0" xfId="0" applyFont="1" applyBorder="1"/>
    <xf numFmtId="0" fontId="4" fillId="0" borderId="5" xfId="0" applyFont="1" applyBorder="1"/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14" fontId="5" fillId="0" borderId="0" xfId="0" applyNumberFormat="1" applyFont="1" applyBorder="1" applyAlignment="1">
      <alignment horizontal="center"/>
    </xf>
    <xf numFmtId="2" fontId="4" fillId="0" borderId="5" xfId="0" applyNumberFormat="1" applyFont="1" applyBorder="1"/>
    <xf numFmtId="14" fontId="5" fillId="0" borderId="0" xfId="0" applyNumberFormat="1" applyFont="1" applyBorder="1"/>
    <xf numFmtId="0" fontId="3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0" fillId="0" borderId="0" xfId="0" applyBorder="1"/>
    <xf numFmtId="0" fontId="0" fillId="0" borderId="10" xfId="0" applyBorder="1"/>
    <xf numFmtId="0" fontId="0" fillId="0" borderId="0" xfId="0" applyFill="1" applyBorder="1"/>
    <xf numFmtId="9" fontId="0" fillId="0" borderId="0" xfId="0" applyNumberFormat="1"/>
    <xf numFmtId="0" fontId="12" fillId="2" borderId="13" xfId="0" applyFont="1" applyFill="1" applyBorder="1"/>
    <xf numFmtId="0" fontId="3" fillId="0" borderId="0" xfId="0" applyFont="1" applyBorder="1"/>
    <xf numFmtId="0" fontId="3" fillId="0" borderId="0" xfId="0" applyFont="1"/>
    <xf numFmtId="0" fontId="3" fillId="0" borderId="14" xfId="0" quotePrefix="1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15" xfId="0" applyBorder="1"/>
    <xf numFmtId="4" fontId="0" fillId="0" borderId="0" xfId="0" applyNumberFormat="1" applyBorder="1"/>
    <xf numFmtId="0" fontId="0" fillId="0" borderId="4" xfId="0" applyFill="1" applyBorder="1"/>
    <xf numFmtId="0" fontId="0" fillId="0" borderId="6" xfId="0" applyBorder="1"/>
    <xf numFmtId="0" fontId="0" fillId="0" borderId="17" xfId="0" applyBorder="1"/>
    <xf numFmtId="0" fontId="2" fillId="3" borderId="17" xfId="0" applyFont="1" applyFill="1" applyBorder="1"/>
    <xf numFmtId="0" fontId="0" fillId="4" borderId="11" xfId="0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2" fillId="4" borderId="17" xfId="0" applyFont="1" applyFill="1" applyBorder="1"/>
    <xf numFmtId="0" fontId="2" fillId="5" borderId="17" xfId="0" applyFont="1" applyFill="1" applyBorder="1"/>
    <xf numFmtId="0" fontId="0" fillId="3" borderId="18" xfId="0" applyFill="1" applyBorder="1" applyAlignment="1">
      <alignment horizontal="center" vertical="center" wrapText="1"/>
    </xf>
    <xf numFmtId="0" fontId="2" fillId="6" borderId="17" xfId="0" applyFont="1" applyFill="1" applyBorder="1"/>
    <xf numFmtId="0" fontId="11" fillId="0" borderId="19" xfId="0" applyFont="1" applyBorder="1"/>
    <xf numFmtId="0" fontId="4" fillId="0" borderId="15" xfId="0" quotePrefix="1" applyFont="1" applyBorder="1"/>
    <xf numFmtId="0" fontId="4" fillId="0" borderId="20" xfId="0" quotePrefix="1" applyFont="1" applyBorder="1"/>
    <xf numFmtId="0" fontId="13" fillId="0" borderId="15" xfId="0" applyFont="1" applyBorder="1"/>
    <xf numFmtId="0" fontId="0" fillId="0" borderId="15" xfId="0" quotePrefix="1" applyBorder="1"/>
    <xf numFmtId="0" fontId="3" fillId="0" borderId="20" xfId="0" applyFont="1" applyBorder="1" applyAlignment="1">
      <alignment vertical="center" wrapText="1"/>
    </xf>
    <xf numFmtId="0" fontId="15" fillId="3" borderId="21" xfId="0" applyFont="1" applyFill="1" applyBorder="1" applyAlignment="1">
      <alignment vertical="center"/>
    </xf>
    <xf numFmtId="0" fontId="3" fillId="0" borderId="15" xfId="0" applyFont="1" applyBorder="1"/>
    <xf numFmtId="0" fontId="0" fillId="0" borderId="21" xfId="0" applyBorder="1"/>
    <xf numFmtId="0" fontId="6" fillId="3" borderId="20" xfId="0" applyFont="1" applyFill="1" applyBorder="1"/>
    <xf numFmtId="0" fontId="8" fillId="0" borderId="21" xfId="0" applyFont="1" applyBorder="1"/>
    <xf numFmtId="0" fontId="1" fillId="4" borderId="21" xfId="0" applyFont="1" applyFill="1" applyBorder="1" applyAlignment="1">
      <alignment vertical="center"/>
    </xf>
    <xf numFmtId="0" fontId="6" fillId="4" borderId="20" xfId="0" applyFont="1" applyFill="1" applyBorder="1"/>
    <xf numFmtId="0" fontId="1" fillId="5" borderId="20" xfId="0" applyFont="1" applyFill="1" applyBorder="1" applyAlignment="1">
      <alignment vertical="center"/>
    </xf>
    <xf numFmtId="0" fontId="6" fillId="5" borderId="20" xfId="0" applyFont="1" applyFill="1" applyBorder="1"/>
    <xf numFmtId="0" fontId="1" fillId="6" borderId="20" xfId="0" applyFont="1" applyFill="1" applyBorder="1" applyAlignment="1">
      <alignment vertical="center"/>
    </xf>
    <xf numFmtId="0" fontId="10" fillId="0" borderId="15" xfId="0" applyFont="1" applyBorder="1"/>
    <xf numFmtId="0" fontId="6" fillId="6" borderId="20" xfId="0" applyFont="1" applyFill="1" applyBorder="1"/>
    <xf numFmtId="0" fontId="1" fillId="7" borderId="22" xfId="0" applyFont="1" applyFill="1" applyBorder="1"/>
    <xf numFmtId="0" fontId="4" fillId="3" borderId="23" xfId="0" applyFont="1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2" fillId="3" borderId="27" xfId="0" applyFont="1" applyFill="1" applyBorder="1"/>
    <xf numFmtId="0" fontId="2" fillId="3" borderId="28" xfId="0" applyFont="1" applyFill="1" applyBorder="1"/>
    <xf numFmtId="0" fontId="0" fillId="0" borderId="29" xfId="0" applyBorder="1"/>
    <xf numFmtId="0" fontId="0" fillId="4" borderId="30" xfId="0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2" fillId="4" borderId="27" xfId="0" applyFont="1" applyFill="1" applyBorder="1"/>
    <xf numFmtId="0" fontId="2" fillId="4" borderId="28" xfId="0" applyFont="1" applyFill="1" applyBorder="1"/>
    <xf numFmtId="0" fontId="2" fillId="5" borderId="27" xfId="0" applyFont="1" applyFill="1" applyBorder="1"/>
    <xf numFmtId="0" fontId="2" fillId="5" borderId="28" xfId="0" applyFont="1" applyFill="1" applyBorder="1"/>
    <xf numFmtId="0" fontId="4" fillId="0" borderId="5" xfId="0" applyFont="1" applyBorder="1" applyAlignment="1">
      <alignment wrapText="1"/>
    </xf>
    <xf numFmtId="0" fontId="4" fillId="0" borderId="29" xfId="0" applyFont="1" applyBorder="1" applyAlignment="1">
      <alignment wrapText="1"/>
    </xf>
    <xf numFmtId="0" fontId="2" fillId="6" borderId="27" xfId="0" applyFont="1" applyFill="1" applyBorder="1"/>
    <xf numFmtId="0" fontId="2" fillId="6" borderId="28" xfId="0" applyFont="1" applyFill="1" applyBorder="1"/>
    <xf numFmtId="0" fontId="0" fillId="0" borderId="5" xfId="0" applyFill="1" applyBorder="1"/>
    <xf numFmtId="10" fontId="0" fillId="0" borderId="4" xfId="0" applyNumberFormat="1" applyBorder="1"/>
    <xf numFmtId="0" fontId="3" fillId="0" borderId="5" xfId="0" applyFont="1" applyBorder="1"/>
    <xf numFmtId="0" fontId="1" fillId="7" borderId="13" xfId="0" applyFont="1" applyFill="1" applyBorder="1"/>
    <xf numFmtId="0" fontId="27" fillId="0" borderId="11" xfId="0" applyFont="1" applyBorder="1" applyAlignment="1">
      <alignment horizontal="center"/>
    </xf>
    <xf numFmtId="0" fontId="27" fillId="6" borderId="18" xfId="0" applyFont="1" applyFill="1" applyBorder="1"/>
    <xf numFmtId="0" fontId="27" fillId="0" borderId="11" xfId="0" applyFont="1" applyBorder="1" applyAlignment="1">
      <alignment horizontal="center" wrapText="1"/>
    </xf>
    <xf numFmtId="0" fontId="27" fillId="5" borderId="18" xfId="0" applyFont="1" applyFill="1" applyBorder="1"/>
    <xf numFmtId="0" fontId="0" fillId="7" borderId="31" xfId="0" applyFill="1" applyBorder="1"/>
    <xf numFmtId="0" fontId="0" fillId="7" borderId="32" xfId="0" applyFill="1" applyBorder="1"/>
    <xf numFmtId="0" fontId="0" fillId="7" borderId="33" xfId="0" applyFill="1" applyBorder="1"/>
    <xf numFmtId="0" fontId="3" fillId="7" borderId="31" xfId="0" applyFont="1" applyFill="1" applyBorder="1"/>
    <xf numFmtId="0" fontId="3" fillId="7" borderId="32" xfId="0" applyFont="1" applyFill="1" applyBorder="1"/>
    <xf numFmtId="0" fontId="3" fillId="7" borderId="33" xfId="0" applyFont="1" applyFill="1" applyBorder="1"/>
    <xf numFmtId="4" fontId="0" fillId="0" borderId="0" xfId="0" applyNumberFormat="1" applyBorder="1" applyAlignment="1">
      <alignment wrapText="1"/>
    </xf>
    <xf numFmtId="4" fontId="4" fillId="0" borderId="0" xfId="0" applyNumberFormat="1" applyFont="1" applyBorder="1"/>
    <xf numFmtId="4" fontId="0" fillId="0" borderId="10" xfId="0" applyNumberFormat="1" applyBorder="1"/>
    <xf numFmtId="0" fontId="4" fillId="0" borderId="34" xfId="0" quotePrefix="1" applyFont="1" applyBorder="1"/>
    <xf numFmtId="10" fontId="0" fillId="0" borderId="4" xfId="0" applyNumberFormat="1" applyFill="1" applyBorder="1"/>
    <xf numFmtId="164" fontId="0" fillId="0" borderId="12" xfId="0" applyNumberFormat="1" applyBorder="1" applyAlignment="1">
      <alignment wrapText="1"/>
    </xf>
    <xf numFmtId="164" fontId="0" fillId="0" borderId="12" xfId="0" applyNumberFormat="1" applyFill="1" applyBorder="1"/>
    <xf numFmtId="164" fontId="0" fillId="0" borderId="23" xfId="0" applyNumberFormat="1" applyFill="1" applyBorder="1"/>
    <xf numFmtId="164" fontId="0" fillId="0" borderId="35" xfId="0" applyNumberFormat="1" applyFill="1" applyBorder="1"/>
    <xf numFmtId="164" fontId="2" fillId="3" borderId="36" xfId="0" applyNumberFormat="1" applyFont="1" applyFill="1" applyBorder="1"/>
    <xf numFmtId="164" fontId="4" fillId="4" borderId="23" xfId="0" applyNumberFormat="1" applyFont="1" applyFill="1" applyBorder="1" applyAlignment="1">
      <alignment horizontal="center" vertical="center" wrapText="1"/>
    </xf>
    <xf numFmtId="164" fontId="2" fillId="4" borderId="36" xfId="0" applyNumberFormat="1" applyFont="1" applyFill="1" applyBorder="1"/>
    <xf numFmtId="164" fontId="0" fillId="5" borderId="35" xfId="0" applyNumberFormat="1" applyFill="1" applyBorder="1" applyAlignment="1">
      <alignment vertical="center" wrapText="1"/>
    </xf>
    <xf numFmtId="164" fontId="0" fillId="0" borderId="37" xfId="0" applyNumberFormat="1" applyFill="1" applyBorder="1"/>
    <xf numFmtId="164" fontId="0" fillId="0" borderId="12" xfId="0" applyNumberFormat="1" applyBorder="1"/>
    <xf numFmtId="164" fontId="0" fillId="0" borderId="23" xfId="0" applyNumberFormat="1" applyBorder="1"/>
    <xf numFmtId="164" fontId="2" fillId="5" borderId="36" xfId="0" applyNumberFormat="1" applyFont="1" applyFill="1" applyBorder="1"/>
    <xf numFmtId="164" fontId="0" fillId="6" borderId="35" xfId="0" applyNumberFormat="1" applyFill="1" applyBorder="1" applyAlignment="1">
      <alignment horizontal="center" vertical="center" wrapText="1"/>
    </xf>
    <xf numFmtId="164" fontId="0" fillId="0" borderId="37" xfId="0" applyNumberFormat="1" applyBorder="1"/>
    <xf numFmtId="164" fontId="2" fillId="6" borderId="36" xfId="0" applyNumberFormat="1" applyFont="1" applyFill="1" applyBorder="1"/>
    <xf numFmtId="164" fontId="25" fillId="7" borderId="38" xfId="0" applyNumberFormat="1" applyFont="1" applyFill="1" applyBorder="1"/>
    <xf numFmtId="164" fontId="3" fillId="7" borderId="38" xfId="0" applyNumberFormat="1" applyFont="1" applyFill="1" applyBorder="1"/>
    <xf numFmtId="164" fontId="3" fillId="0" borderId="12" xfId="0" applyNumberFormat="1" applyFont="1" applyBorder="1"/>
    <xf numFmtId="164" fontId="27" fillId="5" borderId="18" xfId="0" applyNumberFormat="1" applyFont="1" applyFill="1" applyBorder="1"/>
    <xf numFmtId="164" fontId="27" fillId="6" borderId="18" xfId="0" applyNumberFormat="1" applyFont="1" applyFill="1" applyBorder="1"/>
    <xf numFmtId="0" fontId="1" fillId="2" borderId="13" xfId="0" applyFont="1" applyFill="1" applyBorder="1"/>
    <xf numFmtId="0" fontId="0" fillId="8" borderId="4" xfId="0" applyFill="1" applyBorder="1" applyProtection="1">
      <protection locked="0"/>
    </xf>
    <xf numFmtId="0" fontId="0" fillId="8" borderId="9" xfId="0" applyFill="1" applyBorder="1" applyProtection="1">
      <protection locked="0"/>
    </xf>
    <xf numFmtId="0" fontId="0" fillId="8" borderId="15" xfId="0" applyFill="1" applyBorder="1" applyProtection="1">
      <protection locked="0"/>
    </xf>
    <xf numFmtId="0" fontId="4" fillId="8" borderId="2" xfId="0" applyFont="1" applyFill="1" applyBorder="1" applyProtection="1">
      <protection locked="0"/>
    </xf>
    <xf numFmtId="0" fontId="4" fillId="8" borderId="0" xfId="0" applyFont="1" applyFill="1" applyBorder="1" applyProtection="1">
      <protection locked="0"/>
    </xf>
    <xf numFmtId="14" fontId="5" fillId="8" borderId="0" xfId="0" applyNumberFormat="1" applyFont="1" applyFill="1" applyBorder="1" applyAlignment="1" applyProtection="1">
      <alignment horizontal="center"/>
      <protection locked="0"/>
    </xf>
    <xf numFmtId="10" fontId="0" fillId="8" borderId="4" xfId="0" applyNumberFormat="1" applyFill="1" applyBorder="1" applyProtection="1">
      <protection locked="0"/>
    </xf>
    <xf numFmtId="0" fontId="0" fillId="8" borderId="18" xfId="0" applyFill="1" applyBorder="1" applyProtection="1">
      <protection locked="0"/>
    </xf>
    <xf numFmtId="164" fontId="0" fillId="8" borderId="18" xfId="0" applyNumberFormat="1" applyFill="1" applyBorder="1" applyProtection="1">
      <protection locked="0"/>
    </xf>
    <xf numFmtId="0" fontId="6" fillId="9" borderId="20" xfId="0" applyFont="1" applyFill="1" applyBorder="1"/>
    <xf numFmtId="0" fontId="2" fillId="9" borderId="27" xfId="0" applyFont="1" applyFill="1" applyBorder="1"/>
    <xf numFmtId="0" fontId="2" fillId="9" borderId="17" xfId="0" applyFont="1" applyFill="1" applyBorder="1"/>
    <xf numFmtId="0" fontId="2" fillId="9" borderId="28" xfId="0" applyFont="1" applyFill="1" applyBorder="1"/>
    <xf numFmtId="164" fontId="2" fillId="9" borderId="36" xfId="0" applyNumberFormat="1" applyFont="1" applyFill="1" applyBorder="1"/>
    <xf numFmtId="0" fontId="25" fillId="0" borderId="15" xfId="0" applyFont="1" applyBorder="1"/>
    <xf numFmtId="0" fontId="22" fillId="0" borderId="13" xfId="0" applyFont="1" applyFill="1" applyBorder="1"/>
    <xf numFmtId="0" fontId="0" fillId="10" borderId="31" xfId="0" applyFill="1" applyBorder="1"/>
    <xf numFmtId="0" fontId="0" fillId="10" borderId="32" xfId="0" applyFill="1" applyBorder="1"/>
    <xf numFmtId="0" fontId="0" fillId="10" borderId="33" xfId="0" applyFill="1" applyBorder="1"/>
    <xf numFmtId="164" fontId="25" fillId="8" borderId="38" xfId="0" applyNumberFormat="1" applyFont="1" applyFill="1" applyBorder="1" applyProtection="1">
      <protection locked="0"/>
    </xf>
    <xf numFmtId="0" fontId="15" fillId="0" borderId="0" xfId="0" applyFont="1" applyAlignment="1">
      <alignment horizontal="center"/>
    </xf>
    <xf numFmtId="0" fontId="15" fillId="0" borderId="0" xfId="0" applyFont="1" applyAlignment="1"/>
    <xf numFmtId="0" fontId="23" fillId="0" borderId="0" xfId="0" applyFont="1" applyAlignment="1"/>
    <xf numFmtId="0" fontId="8" fillId="0" borderId="20" xfId="0" applyFont="1" applyBorder="1"/>
    <xf numFmtId="164" fontId="0" fillId="0" borderId="39" xfId="0" applyNumberFormat="1" applyFill="1" applyBorder="1"/>
    <xf numFmtId="0" fontId="4" fillId="0" borderId="20" xfId="0" applyFont="1" applyBorder="1" applyAlignment="1">
      <alignment horizontal="center" wrapText="1"/>
    </xf>
    <xf numFmtId="0" fontId="28" fillId="0" borderId="0" xfId="0" applyFont="1" applyAlignment="1"/>
    <xf numFmtId="0" fontId="0" fillId="0" borderId="13" xfId="0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40" xfId="0" applyNumberFormat="1" applyBorder="1" applyAlignment="1">
      <alignment horizontal="center"/>
    </xf>
    <xf numFmtId="0" fontId="29" fillId="0" borderId="0" xfId="0" applyFont="1"/>
    <xf numFmtId="2" fontId="30" fillId="0" borderId="0" xfId="0" applyNumberFormat="1" applyFont="1"/>
    <xf numFmtId="0" fontId="30" fillId="0" borderId="0" xfId="0" applyFont="1"/>
    <xf numFmtId="0" fontId="14" fillId="0" borderId="30" xfId="0" applyFont="1" applyBorder="1" applyAlignment="1">
      <alignment vertical="center" wrapText="1"/>
    </xf>
    <xf numFmtId="0" fontId="14" fillId="0" borderId="41" xfId="0" applyFont="1" applyBorder="1" applyAlignment="1">
      <alignment vertical="center" wrapText="1"/>
    </xf>
    <xf numFmtId="164" fontId="0" fillId="0" borderId="12" xfId="0" applyNumberFormat="1" applyFill="1" applyBorder="1" applyProtection="1">
      <protection locked="0"/>
    </xf>
    <xf numFmtId="0" fontId="26" fillId="0" borderId="0" xfId="1"/>
    <xf numFmtId="0" fontId="14" fillId="0" borderId="41" xfId="1" applyFont="1" applyBorder="1" applyAlignment="1">
      <alignment vertical="center" wrapText="1"/>
    </xf>
    <xf numFmtId="0" fontId="14" fillId="0" borderId="30" xfId="1" applyFont="1" applyBorder="1" applyAlignment="1">
      <alignment vertical="center" wrapText="1"/>
    </xf>
    <xf numFmtId="0" fontId="4" fillId="0" borderId="18" xfId="1" applyFont="1" applyBorder="1" applyAlignment="1">
      <alignment horizontal="center" wrapText="1"/>
    </xf>
    <xf numFmtId="0" fontId="4" fillId="0" borderId="20" xfId="1" applyFont="1" applyBorder="1" applyAlignment="1">
      <alignment horizontal="center" wrapText="1"/>
    </xf>
    <xf numFmtId="2" fontId="26" fillId="0" borderId="4" xfId="1" applyNumberFormat="1" applyBorder="1"/>
    <xf numFmtId="0" fontId="26" fillId="0" borderId="4" xfId="1" applyBorder="1"/>
    <xf numFmtId="4" fontId="26" fillId="0" borderId="42" xfId="1" applyNumberFormat="1" applyBorder="1"/>
    <xf numFmtId="4" fontId="26" fillId="0" borderId="15" xfId="1" applyNumberFormat="1" applyBorder="1"/>
    <xf numFmtId="0" fontId="26" fillId="0" borderId="16" xfId="1" applyBorder="1"/>
    <xf numFmtId="4" fontId="26" fillId="0" borderId="40" xfId="1" applyNumberFormat="1" applyBorder="1"/>
    <xf numFmtId="0" fontId="0" fillId="0" borderId="0" xfId="0" applyNumberFormat="1"/>
    <xf numFmtId="4" fontId="26" fillId="0" borderId="43" xfId="1" applyNumberFormat="1" applyBorder="1"/>
    <xf numFmtId="0" fontId="26" fillId="0" borderId="6" xfId="1" applyBorder="1"/>
    <xf numFmtId="164" fontId="0" fillId="8" borderId="9" xfId="0" applyNumberFormat="1" applyFill="1" applyBorder="1" applyProtection="1">
      <protection locked="0"/>
    </xf>
    <xf numFmtId="0" fontId="15" fillId="0" borderId="0" xfId="0" applyFont="1" applyAlignment="1">
      <alignment horizontal="center"/>
    </xf>
    <xf numFmtId="0" fontId="33" fillId="0" borderId="11" xfId="0" applyFont="1" applyBorder="1" applyAlignment="1" applyProtection="1">
      <alignment horizontal="center" wrapText="1"/>
    </xf>
    <xf numFmtId="0" fontId="0" fillId="8" borderId="18" xfId="0" applyFont="1" applyFill="1" applyBorder="1" applyProtection="1">
      <protection locked="0"/>
    </xf>
    <xf numFmtId="0" fontId="4" fillId="10" borderId="0" xfId="0" applyFont="1" applyFill="1" applyBorder="1" applyProtection="1">
      <protection locked="0"/>
    </xf>
    <xf numFmtId="0" fontId="0" fillId="8" borderId="18" xfId="0" applyFill="1" applyBorder="1" applyAlignment="1" applyProtection="1">
      <alignment wrapText="1"/>
      <protection locked="0"/>
    </xf>
    <xf numFmtId="0" fontId="0" fillId="0" borderId="0" xfId="0" applyFont="1" applyProtection="1"/>
    <xf numFmtId="0" fontId="0" fillId="0" borderId="13" xfId="0" applyFont="1" applyBorder="1" applyAlignment="1" applyProtection="1">
      <alignment vertical="center" wrapText="1"/>
    </xf>
    <xf numFmtId="0" fontId="0" fillId="11" borderId="48" xfId="0" applyNumberFormat="1" applyFont="1" applyFill="1" applyBorder="1" applyAlignment="1" applyProtection="1">
      <alignment horizontal="center" vertical="center" wrapText="1"/>
      <protection locked="0"/>
    </xf>
    <xf numFmtId="0" fontId="25" fillId="12" borderId="18" xfId="0" applyFont="1" applyFill="1" applyBorder="1" applyAlignment="1" applyProtection="1">
      <alignment horizontal="left" vertical="center"/>
    </xf>
    <xf numFmtId="0" fontId="25" fillId="12" borderId="18" xfId="0" applyFont="1" applyFill="1" applyBorder="1" applyAlignment="1" applyProtection="1">
      <alignment vertical="center" wrapText="1"/>
    </xf>
    <xf numFmtId="0" fontId="25" fillId="0" borderId="18" xfId="0" applyFont="1" applyFill="1" applyBorder="1" applyAlignment="1" applyProtection="1">
      <alignment vertical="center" wrapText="1"/>
    </xf>
    <xf numFmtId="6" fontId="25" fillId="0" borderId="18" xfId="0" applyNumberFormat="1" applyFont="1" applyBorder="1" applyAlignment="1" applyProtection="1">
      <alignment horizontal="center" vertical="center" wrapText="1"/>
    </xf>
    <xf numFmtId="0" fontId="0" fillId="0" borderId="18" xfId="0" applyFont="1" applyBorder="1" applyAlignment="1" applyProtection="1">
      <alignment horizontal="center" vertical="center"/>
    </xf>
    <xf numFmtId="6" fontId="0" fillId="0" borderId="18" xfId="0" applyNumberFormat="1" applyFont="1" applyBorder="1" applyAlignment="1" applyProtection="1">
      <alignment horizontal="center" vertical="center"/>
    </xf>
    <xf numFmtId="8" fontId="35" fillId="0" borderId="18" xfId="0" applyNumberFormat="1" applyFont="1" applyBorder="1" applyAlignment="1" applyProtection="1">
      <alignment horizontal="center" vertical="center" wrapText="1"/>
    </xf>
    <xf numFmtId="0" fontId="0" fillId="0" borderId="18" xfId="0" applyFont="1" applyBorder="1" applyAlignment="1" applyProtection="1">
      <alignment vertical="center" wrapText="1"/>
    </xf>
    <xf numFmtId="0" fontId="0" fillId="0" borderId="18" xfId="0" applyFont="1" applyBorder="1" applyProtection="1"/>
    <xf numFmtId="0" fontId="25" fillId="0" borderId="0" xfId="0" applyFont="1" applyFill="1" applyBorder="1" applyAlignment="1" applyProtection="1">
      <alignment vertical="center" wrapText="1"/>
    </xf>
    <xf numFmtId="0" fontId="25" fillId="0" borderId="0" xfId="0" applyFont="1" applyProtection="1"/>
    <xf numFmtId="0" fontId="0" fillId="0" borderId="0" xfId="0" applyFont="1" applyAlignment="1" applyProtection="1">
      <alignment wrapText="1"/>
    </xf>
    <xf numFmtId="0" fontId="0" fillId="0" borderId="18" xfId="0" applyFont="1" applyFill="1" applyBorder="1" applyAlignment="1" applyProtection="1">
      <alignment vertical="center" wrapText="1"/>
    </xf>
    <xf numFmtId="0" fontId="25" fillId="0" borderId="0" xfId="0" applyFont="1"/>
    <xf numFmtId="1" fontId="0" fillId="0" borderId="0" xfId="0" applyNumberFormat="1"/>
    <xf numFmtId="0" fontId="6" fillId="13" borderId="20" xfId="0" applyFont="1" applyFill="1" applyBorder="1"/>
    <xf numFmtId="0" fontId="2" fillId="13" borderId="27" xfId="0" applyFont="1" applyFill="1" applyBorder="1"/>
    <xf numFmtId="0" fontId="2" fillId="13" borderId="17" xfId="0" applyFont="1" applyFill="1" applyBorder="1"/>
    <xf numFmtId="0" fontId="2" fillId="13" borderId="28" xfId="0" applyFont="1" applyFill="1" applyBorder="1"/>
    <xf numFmtId="164" fontId="2" fillId="13" borderId="36" xfId="0" applyNumberFormat="1" applyFont="1" applyFill="1" applyBorder="1"/>
    <xf numFmtId="44" fontId="0" fillId="0" borderId="0" xfId="2" applyFont="1"/>
    <xf numFmtId="44" fontId="0" fillId="0" borderId="0" xfId="0" applyNumberFormat="1"/>
    <xf numFmtId="9" fontId="0" fillId="0" borderId="0" xfId="3" applyFont="1"/>
    <xf numFmtId="166" fontId="0" fillId="0" borderId="0" xfId="3" applyNumberFormat="1" applyFont="1"/>
    <xf numFmtId="165" fontId="5" fillId="10" borderId="0" xfId="0" applyNumberFormat="1" applyFont="1" applyFill="1" applyBorder="1" applyProtection="1">
      <protection locked="0"/>
    </xf>
    <xf numFmtId="0" fontId="3" fillId="0" borderId="4" xfId="0" applyFont="1" applyBorder="1" applyAlignment="1">
      <alignment horizontal="left" vertical="center"/>
    </xf>
    <xf numFmtId="0" fontId="16" fillId="11" borderId="25" xfId="0" applyFont="1" applyFill="1" applyBorder="1" applyAlignment="1">
      <alignment horizontal="center" vertical="center" wrapText="1"/>
    </xf>
    <xf numFmtId="0" fontId="16" fillId="11" borderId="21" xfId="0" applyFont="1" applyFill="1" applyBorder="1" applyAlignment="1">
      <alignment horizontal="center" vertical="center" wrapText="1"/>
    </xf>
    <xf numFmtId="0" fontId="0" fillId="5" borderId="27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5" borderId="28" xfId="0" applyFill="1" applyBorder="1" applyAlignment="1">
      <alignment horizontal="center" vertical="center"/>
    </xf>
    <xf numFmtId="0" fontId="0" fillId="6" borderId="27" xfId="0" applyFill="1" applyBorder="1" applyAlignment="1">
      <alignment horizontal="center" vertical="center" wrapText="1"/>
    </xf>
    <xf numFmtId="0" fontId="0" fillId="6" borderId="17" xfId="0" applyFill="1" applyBorder="1" applyAlignment="1">
      <alignment horizontal="center" vertical="center" wrapText="1"/>
    </xf>
    <xf numFmtId="0" fontId="0" fillId="6" borderId="28" xfId="0" applyFill="1" applyBorder="1" applyAlignment="1">
      <alignment horizontal="center" vertical="center" wrapText="1"/>
    </xf>
    <xf numFmtId="0" fontId="16" fillId="11" borderId="45" xfId="0" applyFont="1" applyFill="1" applyBorder="1" applyAlignment="1">
      <alignment horizontal="center" vertical="center" wrapText="1"/>
    </xf>
    <xf numFmtId="0" fontId="16" fillId="11" borderId="37" xfId="0" applyFont="1" applyFill="1" applyBorder="1" applyAlignment="1">
      <alignment horizontal="center" vertical="center" wrapText="1"/>
    </xf>
    <xf numFmtId="0" fontId="16" fillId="11" borderId="10" xfId="0" applyFont="1" applyFill="1" applyBorder="1" applyAlignment="1">
      <alignment horizontal="center" vertical="center" wrapText="1"/>
    </xf>
    <xf numFmtId="0" fontId="16" fillId="11" borderId="23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46" xfId="1" quotePrefix="1" applyFont="1" applyBorder="1" applyAlignment="1">
      <alignment horizontal="center"/>
    </xf>
    <xf numFmtId="0" fontId="3" fillId="0" borderId="47" xfId="1" quotePrefix="1" applyFont="1" applyBorder="1" applyAlignment="1">
      <alignment horizontal="center"/>
    </xf>
    <xf numFmtId="0" fontId="26" fillId="0" borderId="31" xfId="1" applyBorder="1" applyAlignment="1">
      <alignment horizontal="center"/>
    </xf>
    <xf numFmtId="0" fontId="26" fillId="0" borderId="33" xfId="1" applyBorder="1" applyAlignment="1">
      <alignment horizontal="center"/>
    </xf>
    <xf numFmtId="0" fontId="15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1" fillId="5" borderId="18" xfId="0" applyFont="1" applyFill="1" applyBorder="1" applyAlignment="1">
      <alignment horizontal="center"/>
    </xf>
    <xf numFmtId="0" fontId="32" fillId="5" borderId="18" xfId="0" applyFont="1" applyFill="1" applyBorder="1" applyAlignment="1">
      <alignment horizontal="center"/>
    </xf>
    <xf numFmtId="0" fontId="31" fillId="6" borderId="18" xfId="0" applyFont="1" applyFill="1" applyBorder="1" applyAlignment="1">
      <alignment horizontal="center"/>
    </xf>
    <xf numFmtId="0" fontId="32" fillId="6" borderId="44" xfId="0" applyFont="1" applyFill="1" applyBorder="1" applyAlignment="1">
      <alignment horizontal="center"/>
    </xf>
    <xf numFmtId="0" fontId="32" fillId="6" borderId="35" xfId="0" applyFont="1" applyFill="1" applyBorder="1" applyAlignment="1">
      <alignment horizontal="center"/>
    </xf>
  </cellXfs>
  <cellStyles count="4">
    <cellStyle name="Prozent" xfId="3" builtinId="5"/>
    <cellStyle name="Standard" xfId="0" builtinId="0"/>
    <cellStyle name="Standard 2" xfId="1"/>
    <cellStyle name="Währung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18"/>
  <sheetViews>
    <sheetView tabSelected="1" zoomScaleNormal="100" workbookViewId="0">
      <selection activeCell="Y17" sqref="Y17"/>
    </sheetView>
  </sheetViews>
  <sheetFormatPr baseColWidth="10" defaultRowHeight="12.75"/>
  <cols>
    <col min="1" max="1" width="50.140625" customWidth="1"/>
    <col min="2" max="2" width="15.140625" customWidth="1"/>
    <col min="3" max="3" width="22" customWidth="1"/>
    <col min="4" max="4" width="15.7109375" customWidth="1"/>
    <col min="5" max="5" width="19" customWidth="1"/>
    <col min="6" max="6" width="18.7109375" customWidth="1"/>
    <col min="7" max="7" width="7.85546875" customWidth="1"/>
    <col min="8" max="8" width="18" hidden="1" customWidth="1"/>
    <col min="9" max="9" width="11.5703125" hidden="1" customWidth="1"/>
    <col min="10" max="12" width="11.85546875" hidden="1" customWidth="1"/>
    <col min="13" max="16" width="11.5703125" hidden="1" customWidth="1"/>
    <col min="17" max="17" width="12.85546875" hidden="1" customWidth="1"/>
    <col min="18" max="18" width="0" hidden="1" customWidth="1"/>
  </cols>
  <sheetData>
    <row r="1" spans="1:17" ht="15.75">
      <c r="A1" s="141" t="s">
        <v>86</v>
      </c>
      <c r="B1" s="140"/>
      <c r="C1" s="140"/>
      <c r="D1" s="140"/>
      <c r="E1" s="140"/>
      <c r="F1" s="140"/>
    </row>
    <row r="2" spans="1:17" ht="15.75">
      <c r="A2" s="139"/>
      <c r="B2" s="139"/>
      <c r="C2" s="139"/>
      <c r="D2" s="170"/>
      <c r="E2" s="139"/>
      <c r="F2" s="139"/>
    </row>
    <row r="3" spans="1:17" ht="15.75" thickBot="1">
      <c r="A3" s="1"/>
    </row>
    <row r="4" spans="1:17">
      <c r="A4" s="2" t="s">
        <v>87</v>
      </c>
      <c r="B4" s="122"/>
      <c r="C4" s="3"/>
      <c r="D4" s="3"/>
      <c r="E4" s="3"/>
      <c r="F4" s="4"/>
    </row>
    <row r="5" spans="1:17" ht="12" customHeight="1">
      <c r="A5" s="203" t="s">
        <v>0</v>
      </c>
      <c r="B5" s="123"/>
      <c r="C5" s="123"/>
      <c r="D5" s="123"/>
      <c r="E5" s="123"/>
      <c r="F5" s="7"/>
    </row>
    <row r="6" spans="1:17" ht="12" customHeight="1">
      <c r="A6" s="203"/>
      <c r="B6" s="123"/>
      <c r="C6" s="123"/>
      <c r="D6" s="123"/>
      <c r="E6" s="123"/>
      <c r="F6" s="7"/>
    </row>
    <row r="7" spans="1:17">
      <c r="A7" s="5" t="s">
        <v>83</v>
      </c>
      <c r="B7" s="123"/>
      <c r="C7" s="6"/>
      <c r="D7" s="6"/>
      <c r="E7" s="6"/>
      <c r="F7" s="7"/>
    </row>
    <row r="8" spans="1:17">
      <c r="A8" s="5" t="s">
        <v>53</v>
      </c>
      <c r="B8" s="173" t="s">
        <v>121</v>
      </c>
      <c r="C8" s="6"/>
      <c r="D8" s="6"/>
      <c r="E8" s="6"/>
      <c r="F8" s="7"/>
    </row>
    <row r="9" spans="1:17">
      <c r="A9" s="5" t="s">
        <v>82</v>
      </c>
      <c r="B9" s="123"/>
      <c r="C9" s="6"/>
      <c r="D9" s="6"/>
      <c r="E9" s="6"/>
      <c r="F9" s="7"/>
    </row>
    <row r="10" spans="1:17">
      <c r="A10" s="5" t="s">
        <v>85</v>
      </c>
      <c r="B10" s="123"/>
      <c r="C10" s="6"/>
      <c r="D10" s="6"/>
      <c r="E10" s="6"/>
      <c r="F10" s="7"/>
      <c r="I10" t="s">
        <v>169</v>
      </c>
    </row>
    <row r="11" spans="1:17">
      <c r="A11" s="5"/>
      <c r="B11" s="6"/>
      <c r="C11" s="6"/>
      <c r="D11" s="6"/>
      <c r="E11" s="6"/>
      <c r="F11" s="7"/>
      <c r="I11" t="s">
        <v>170</v>
      </c>
    </row>
    <row r="12" spans="1:17">
      <c r="A12" s="5"/>
      <c r="B12" s="8"/>
      <c r="C12" s="8" t="s">
        <v>171</v>
      </c>
      <c r="D12" s="8" t="s">
        <v>172</v>
      </c>
      <c r="E12" s="8"/>
      <c r="F12" s="9"/>
      <c r="I12">
        <v>2018</v>
      </c>
      <c r="J12">
        <v>2019</v>
      </c>
      <c r="K12">
        <v>2020</v>
      </c>
      <c r="L12">
        <v>2021</v>
      </c>
      <c r="M12">
        <v>2022</v>
      </c>
      <c r="N12">
        <v>2023</v>
      </c>
      <c r="O12">
        <v>2024</v>
      </c>
      <c r="P12">
        <v>2025</v>
      </c>
    </row>
    <row r="13" spans="1:17">
      <c r="A13" s="5" t="s">
        <v>1</v>
      </c>
      <c r="B13" s="10"/>
      <c r="C13" s="124"/>
      <c r="D13" s="124"/>
      <c r="E13" s="8"/>
      <c r="F13" s="11"/>
      <c r="I13" s="192">
        <f>IF(YEAR($C13)&gt;I12,0,IF(YEAR($C13)=I12,13-MONTH($C13),IF(YEAR($D13)&gt;I12,12,IF(YEAR($D13)=I12,MONTH($D13),0))))</f>
        <v>0</v>
      </c>
      <c r="J13" s="192">
        <f t="shared" ref="J13:P13" si="0">IF(YEAR($C13)&gt;J12,0,IF(YEAR($C13)=J12,13-MONTH($C13),IF(YEAR($D13)&gt;J12,12,IF(YEAR($D13)=J12,MONTH($D13),0))))</f>
        <v>0</v>
      </c>
      <c r="K13" s="192">
        <f t="shared" si="0"/>
        <v>0</v>
      </c>
      <c r="L13" s="192">
        <f t="shared" si="0"/>
        <v>0</v>
      </c>
      <c r="M13" s="192">
        <f t="shared" si="0"/>
        <v>0</v>
      </c>
      <c r="N13" s="192">
        <f t="shared" si="0"/>
        <v>0</v>
      </c>
      <c r="O13" s="192">
        <f t="shared" si="0"/>
        <v>0</v>
      </c>
      <c r="P13" s="192">
        <f t="shared" si="0"/>
        <v>0</v>
      </c>
    </row>
    <row r="14" spans="1:17">
      <c r="A14" s="5"/>
      <c r="B14" s="12"/>
      <c r="C14" s="12"/>
      <c r="D14" s="12"/>
      <c r="E14" s="6"/>
      <c r="F14" s="11"/>
      <c r="I14" s="198"/>
      <c r="J14" s="198"/>
      <c r="K14" s="198"/>
      <c r="L14" s="198"/>
      <c r="M14" s="198"/>
      <c r="N14" s="198"/>
      <c r="O14" s="198"/>
      <c r="P14" s="198"/>
      <c r="Q14" s="198"/>
    </row>
    <row r="15" spans="1:17">
      <c r="A15" s="5" t="s">
        <v>2</v>
      </c>
      <c r="B15" s="202">
        <f>ROUND((D13-C13)/365*12,1)</f>
        <v>0</v>
      </c>
      <c r="C15" s="12"/>
      <c r="D15" s="12"/>
      <c r="E15" s="6"/>
      <c r="F15" s="11"/>
    </row>
    <row r="16" spans="1:17" ht="13.5" thickBot="1">
      <c r="A16" s="13"/>
      <c r="B16" s="14"/>
      <c r="C16" s="14"/>
      <c r="D16" s="14"/>
      <c r="E16" s="14"/>
      <c r="F16" s="15"/>
      <c r="I16" t="s">
        <v>181</v>
      </c>
      <c r="K16" s="199"/>
      <c r="L16" s="199"/>
    </row>
    <row r="17" spans="1:17">
      <c r="I17">
        <f>I12</f>
        <v>2018</v>
      </c>
      <c r="J17">
        <f t="shared" ref="J17:P17" si="1">J12</f>
        <v>2019</v>
      </c>
      <c r="K17">
        <f t="shared" si="1"/>
        <v>2020</v>
      </c>
      <c r="L17">
        <f t="shared" si="1"/>
        <v>2021</v>
      </c>
      <c r="M17">
        <f t="shared" si="1"/>
        <v>2022</v>
      </c>
      <c r="N17">
        <f t="shared" si="1"/>
        <v>2023</v>
      </c>
      <c r="O17">
        <f t="shared" si="1"/>
        <v>2024</v>
      </c>
      <c r="P17">
        <f t="shared" si="1"/>
        <v>2025</v>
      </c>
      <c r="Q17" t="s">
        <v>180</v>
      </c>
    </row>
    <row r="18" spans="1:17" ht="26.45" customHeight="1">
      <c r="A18" s="204" t="s">
        <v>3</v>
      </c>
      <c r="B18" s="212" t="s">
        <v>4</v>
      </c>
      <c r="C18" s="212"/>
      <c r="D18" s="212"/>
      <c r="E18" s="212"/>
      <c r="F18" s="213"/>
      <c r="H18" t="s">
        <v>178</v>
      </c>
      <c r="I18" s="198" t="e">
        <f>$F$61/$B15*I13</f>
        <v>#DIV/0!</v>
      </c>
      <c r="J18" s="198" t="e">
        <f t="shared" ref="J18:P18" si="2">$F$61/$B15*J13</f>
        <v>#DIV/0!</v>
      </c>
      <c r="K18" s="198" t="e">
        <f t="shared" si="2"/>
        <v>#DIV/0!</v>
      </c>
      <c r="L18" s="198" t="e">
        <f t="shared" si="2"/>
        <v>#DIV/0!</v>
      </c>
      <c r="M18" s="198" t="e">
        <f t="shared" si="2"/>
        <v>#DIV/0!</v>
      </c>
      <c r="N18" s="198" t="e">
        <f t="shared" si="2"/>
        <v>#DIV/0!</v>
      </c>
      <c r="O18" s="198" t="e">
        <f t="shared" si="2"/>
        <v>#DIV/0!</v>
      </c>
      <c r="P18" s="198" t="e">
        <f t="shared" si="2"/>
        <v>#DIV/0!</v>
      </c>
      <c r="Q18" s="198" t="e">
        <f>SUM(I18:P18)</f>
        <v>#DIV/0!</v>
      </c>
    </row>
    <row r="19" spans="1:17">
      <c r="A19" s="205"/>
      <c r="B19" s="214"/>
      <c r="C19" s="214"/>
      <c r="D19" s="214"/>
      <c r="E19" s="214"/>
      <c r="F19" s="215"/>
      <c r="H19" t="s">
        <v>179</v>
      </c>
      <c r="I19" s="199" t="e">
        <f>I18*1.025^(I17-$I$17)</f>
        <v>#DIV/0!</v>
      </c>
      <c r="J19" s="199" t="e">
        <f t="shared" ref="J19:P19" si="3">J18*1.025^(J17-$I$17)</f>
        <v>#DIV/0!</v>
      </c>
      <c r="K19" s="199" t="e">
        <f t="shared" si="3"/>
        <v>#DIV/0!</v>
      </c>
      <c r="L19" s="199" t="e">
        <f t="shared" si="3"/>
        <v>#DIV/0!</v>
      </c>
      <c r="M19" s="199" t="e">
        <f t="shared" si="3"/>
        <v>#DIV/0!</v>
      </c>
      <c r="N19" s="199" t="e">
        <f t="shared" si="3"/>
        <v>#DIV/0!</v>
      </c>
      <c r="O19" s="199" t="e">
        <f t="shared" si="3"/>
        <v>#DIV/0!</v>
      </c>
      <c r="P19" s="199" t="e">
        <f t="shared" si="3"/>
        <v>#DIV/0!</v>
      </c>
      <c r="Q19" s="198" t="e">
        <f t="shared" ref="Q19:Q21" si="4">SUM(I19:P19)</f>
        <v>#DIV/0!</v>
      </c>
    </row>
    <row r="20" spans="1:17">
      <c r="A20" s="43"/>
      <c r="B20" s="216"/>
      <c r="C20" s="216"/>
      <c r="D20" s="216"/>
      <c r="E20" s="216"/>
      <c r="F20" s="217"/>
      <c r="Q20" s="198">
        <f t="shared" si="4"/>
        <v>0</v>
      </c>
    </row>
    <row r="21" spans="1:17" ht="42" customHeight="1">
      <c r="A21" s="44" t="s">
        <v>5</v>
      </c>
      <c r="B21" s="58" t="s">
        <v>88</v>
      </c>
      <c r="C21" s="36" t="s">
        <v>6</v>
      </c>
      <c r="D21" s="59" t="s">
        <v>168</v>
      </c>
      <c r="E21" s="60" t="s">
        <v>144</v>
      </c>
      <c r="F21" s="57" t="s">
        <v>80</v>
      </c>
      <c r="I21" s="199" t="e">
        <f>I19-I18</f>
        <v>#DIV/0!</v>
      </c>
      <c r="J21" s="199" t="e">
        <f>J19-J18</f>
        <v>#DIV/0!</v>
      </c>
      <c r="K21" s="199" t="e">
        <f t="shared" ref="K21:P21" si="5">K19-K18</f>
        <v>#DIV/0!</v>
      </c>
      <c r="L21" s="199" t="e">
        <f t="shared" si="5"/>
        <v>#DIV/0!</v>
      </c>
      <c r="M21" s="199" t="e">
        <f t="shared" si="5"/>
        <v>#DIV/0!</v>
      </c>
      <c r="N21" s="199" t="e">
        <f t="shared" si="5"/>
        <v>#DIV/0!</v>
      </c>
      <c r="O21" s="199" t="e">
        <f t="shared" si="5"/>
        <v>#DIV/0!</v>
      </c>
      <c r="P21" s="199" t="e">
        <f t="shared" si="5"/>
        <v>#DIV/0!</v>
      </c>
      <c r="Q21" s="198" t="e">
        <f t="shared" si="4"/>
        <v>#DIV/0!</v>
      </c>
    </row>
    <row r="22" spans="1:17">
      <c r="A22" s="42"/>
      <c r="B22" s="24"/>
      <c r="C22" s="27"/>
      <c r="D22" s="27"/>
      <c r="E22" s="26"/>
      <c r="F22" s="99"/>
    </row>
    <row r="23" spans="1:17">
      <c r="A23" s="133" t="s">
        <v>7</v>
      </c>
      <c r="B23" s="24"/>
      <c r="C23" s="27"/>
      <c r="D23" s="27"/>
      <c r="E23" s="26"/>
      <c r="F23" s="99"/>
      <c r="I23" s="200" t="e">
        <f>I21/I18</f>
        <v>#DIV/0!</v>
      </c>
      <c r="J23" s="201" t="e">
        <f>J21/J18</f>
        <v>#DIV/0!</v>
      </c>
      <c r="K23" s="201" t="e">
        <f t="shared" ref="K23:P23" si="6">K21/K18</f>
        <v>#DIV/0!</v>
      </c>
      <c r="L23" s="201" t="e">
        <f t="shared" si="6"/>
        <v>#DIV/0!</v>
      </c>
      <c r="M23" s="201" t="e">
        <f t="shared" si="6"/>
        <v>#DIV/0!</v>
      </c>
      <c r="N23" s="200" t="e">
        <f t="shared" si="6"/>
        <v>#DIV/0!</v>
      </c>
      <c r="O23" s="200" t="e">
        <f>O21/O18</f>
        <v>#DIV/0!</v>
      </c>
      <c r="P23" s="200" t="e">
        <f t="shared" si="6"/>
        <v>#DIV/0!</v>
      </c>
    </row>
    <row r="24" spans="1:17">
      <c r="A24" s="190" t="s">
        <v>152</v>
      </c>
      <c r="B24" s="119"/>
      <c r="C24" s="94" t="str">
        <f>VLOOKUP(A24,Personalsätze!$G$26:$H$35,2,0)</f>
        <v>W2-Besoldung</v>
      </c>
      <c r="D24" s="94">
        <f>VLOOKUP(C24,Personalsätze!$H$26:$J$32,3,FALSE)</f>
        <v>8425</v>
      </c>
      <c r="E24" s="121"/>
      <c r="F24" s="99">
        <f>B24*D24*E24</f>
        <v>0</v>
      </c>
    </row>
    <row r="25" spans="1:17">
      <c r="A25" s="190" t="s">
        <v>153</v>
      </c>
      <c r="B25" s="119"/>
      <c r="C25" s="94" t="str">
        <f>VLOOKUP(A25,Personalsätze!$G$26:$H$35,2,0)</f>
        <v>E13 Stufe 3 - E14 Stufe 2</v>
      </c>
      <c r="D25" s="94">
        <f>VLOOKUP(C25,Personalsätze!$H$26:$J$32,3,FALSE)</f>
        <v>5825</v>
      </c>
      <c r="E25" s="121"/>
      <c r="F25" s="99">
        <f>B25*D25*E25</f>
        <v>0</v>
      </c>
    </row>
    <row r="26" spans="1:17">
      <c r="A26" s="190" t="s">
        <v>154</v>
      </c>
      <c r="B26" s="119"/>
      <c r="C26" s="94" t="str">
        <f>VLOOKUP(A26,Personalsätze!$G$26:$H$35,2,0)</f>
        <v>E13 Stufe 2 - E14 Stufe 1</v>
      </c>
      <c r="D26" s="94">
        <f>VLOOKUP(C26,Personalsätze!$H$26:$J$32,3,FALSE)</f>
        <v>5375</v>
      </c>
      <c r="E26" s="121"/>
      <c r="F26" s="99">
        <f>B26*D26*E26</f>
        <v>0</v>
      </c>
    </row>
    <row r="27" spans="1:17">
      <c r="A27" s="190" t="s">
        <v>155</v>
      </c>
      <c r="B27" s="119"/>
      <c r="C27" s="94" t="str">
        <f>VLOOKUP(A27,Personalsätze!$G$26:$H$35,2,0)</f>
        <v>Ä1 Stufe 2 - Ä2 Stufe 1</v>
      </c>
      <c r="D27" s="94">
        <f>VLOOKUP(C27,Personalsätze!$H$26:$J$32,3,FALSE)</f>
        <v>7675</v>
      </c>
      <c r="E27" s="121"/>
      <c r="F27" s="99">
        <f>B27*D27*E27</f>
        <v>0</v>
      </c>
    </row>
    <row r="28" spans="1:17">
      <c r="A28" s="46"/>
      <c r="B28" s="63"/>
      <c r="C28" s="95"/>
      <c r="D28" s="95"/>
      <c r="E28" s="46"/>
      <c r="F28" s="100"/>
    </row>
    <row r="29" spans="1:17">
      <c r="A29" s="42"/>
      <c r="B29" s="24"/>
      <c r="C29" s="27"/>
      <c r="D29" s="27"/>
      <c r="E29" s="26"/>
      <c r="F29" s="99"/>
    </row>
    <row r="30" spans="1:17">
      <c r="A30" s="133" t="s">
        <v>122</v>
      </c>
      <c r="B30" s="24"/>
      <c r="C30" s="27"/>
      <c r="D30" s="27"/>
      <c r="E30" s="26"/>
      <c r="F30" s="99"/>
    </row>
    <row r="31" spans="1:17" ht="25.5">
      <c r="A31" s="190" t="s">
        <v>156</v>
      </c>
      <c r="B31" s="119"/>
      <c r="C31" s="94" t="str">
        <f>VLOOKUP(A31,Personalsätze!$G$26:$H$35,2,0)</f>
        <v>E9 - E12</v>
      </c>
      <c r="D31" s="94">
        <f>VLOOKUP(C31,Personalsätze!$H$26:$J$32,3,FALSE)</f>
        <v>4525</v>
      </c>
      <c r="E31" s="121"/>
      <c r="F31" s="99">
        <f>B31*D31*E31</f>
        <v>0</v>
      </c>
    </row>
    <row r="32" spans="1:17" ht="25.5">
      <c r="A32" s="190" t="s">
        <v>157</v>
      </c>
      <c r="B32" s="119"/>
      <c r="C32" s="94" t="str">
        <f>VLOOKUP(A32,Personalsätze!$G$26:$H$35,2,0)</f>
        <v>E2 - E9 Stufe 2</v>
      </c>
      <c r="D32" s="94">
        <f>VLOOKUP(C32,Personalsätze!$H$26:$J$32,3,FALSE)</f>
        <v>4000</v>
      </c>
      <c r="E32" s="121"/>
      <c r="F32" s="99">
        <f>B32*D32*E32</f>
        <v>0</v>
      </c>
    </row>
    <row r="33" spans="1:6">
      <c r="A33" s="46"/>
      <c r="B33" s="63"/>
      <c r="C33" s="95"/>
      <c r="D33" s="95"/>
      <c r="E33" s="46"/>
      <c r="F33" s="100"/>
    </row>
    <row r="34" spans="1:6">
      <c r="A34" s="26"/>
      <c r="B34" s="24"/>
      <c r="C34" s="27"/>
      <c r="D34" s="27"/>
      <c r="E34" s="26"/>
      <c r="F34" s="99"/>
    </row>
    <row r="35" spans="1:6" ht="38.25">
      <c r="A35" s="44" t="s">
        <v>143</v>
      </c>
      <c r="B35" s="58" t="s">
        <v>88</v>
      </c>
      <c r="C35" s="36" t="s">
        <v>6</v>
      </c>
      <c r="D35" s="59" t="s">
        <v>163</v>
      </c>
      <c r="E35" s="60" t="s">
        <v>164</v>
      </c>
      <c r="F35" s="57" t="s">
        <v>80</v>
      </c>
    </row>
    <row r="36" spans="1:6">
      <c r="A36" s="26"/>
      <c r="B36" s="24"/>
      <c r="C36" s="27"/>
      <c r="D36" s="27"/>
      <c r="E36" s="26"/>
      <c r="F36" s="99"/>
    </row>
    <row r="37" spans="1:6">
      <c r="A37" s="26" t="s">
        <v>58</v>
      </c>
      <c r="B37" s="119"/>
      <c r="C37" s="94" t="str">
        <f>VLOOKUP(A37,Personalsätze!$G$26:$H$35,2,0)</f>
        <v>Wiss. Hilfsk.</v>
      </c>
      <c r="D37" s="27">
        <f>VLOOKUP(C37,Personalsätze!$H$33:$M$35,6,FALSE)</f>
        <v>19.95</v>
      </c>
      <c r="E37" s="121"/>
      <c r="F37" s="99">
        <f>B37*D37*E37</f>
        <v>0</v>
      </c>
    </row>
    <row r="38" spans="1:6">
      <c r="A38" s="26" t="s">
        <v>159</v>
      </c>
      <c r="B38" s="119"/>
      <c r="C38" s="94" t="str">
        <f>VLOOKUP(A38,Personalsätze!$G$26:$H$35,2,0)</f>
        <v>Bachelor Hilfsk.</v>
      </c>
      <c r="D38" s="27">
        <f>VLOOKUP(C38,Personalsätze!$H$33:$M$35,6,FALSE)</f>
        <v>14.9</v>
      </c>
      <c r="E38" s="121"/>
      <c r="F38" s="99">
        <f>B38*D38*E38</f>
        <v>0</v>
      </c>
    </row>
    <row r="39" spans="1:6">
      <c r="A39" s="42" t="s">
        <v>158</v>
      </c>
      <c r="B39" s="119"/>
      <c r="C39" s="94" t="str">
        <f>VLOOKUP(A39,Personalsätze!$G$26:$H$35,2,0)</f>
        <v>stud. Hilfsk.</v>
      </c>
      <c r="D39" s="27">
        <f>VLOOKUP(C39,Personalsätze!$H$33:$M$35,6,FALSE)</f>
        <v>12.9</v>
      </c>
      <c r="E39" s="121"/>
      <c r="F39" s="99">
        <f>B39*D39*E39</f>
        <v>0</v>
      </c>
    </row>
    <row r="40" spans="1:6">
      <c r="A40" s="46"/>
      <c r="B40" s="63"/>
      <c r="C40" s="95"/>
      <c r="D40" s="95"/>
      <c r="E40" s="46"/>
      <c r="F40" s="100"/>
    </row>
    <row r="41" spans="1:6" s="1" customFormat="1" ht="22.5" customHeight="1">
      <c r="A41" s="42"/>
      <c r="B41" s="64"/>
      <c r="C41" s="30"/>
      <c r="D41" s="30"/>
      <c r="E41" s="65"/>
      <c r="F41" s="101"/>
    </row>
    <row r="42" spans="1:6" ht="15.75" thickBot="1">
      <c r="A42" s="47" t="s">
        <v>173</v>
      </c>
      <c r="B42" s="66"/>
      <c r="C42" s="31"/>
      <c r="D42" s="31"/>
      <c r="E42" s="67"/>
      <c r="F42" s="102">
        <f>SUM(F22:F40)</f>
        <v>0</v>
      </c>
    </row>
    <row r="43" spans="1:6" ht="13.5" thickTop="1">
      <c r="A43" s="48"/>
      <c r="B43" s="63"/>
      <c r="C43" s="17"/>
      <c r="D43" s="17"/>
      <c r="E43" s="68"/>
      <c r="F43" s="100"/>
    </row>
    <row r="44" spans="1:6" ht="42" customHeight="1">
      <c r="A44" s="49" t="s">
        <v>9</v>
      </c>
      <c r="B44" s="69" t="s">
        <v>88</v>
      </c>
      <c r="C44" s="32" t="s">
        <v>6</v>
      </c>
      <c r="D44" s="33" t="s">
        <v>89</v>
      </c>
      <c r="E44" s="70" t="s">
        <v>57</v>
      </c>
      <c r="F44" s="103" t="s">
        <v>80</v>
      </c>
    </row>
    <row r="45" spans="1:6">
      <c r="A45" s="45"/>
      <c r="B45" s="61"/>
      <c r="C45" s="93"/>
      <c r="D45" s="93"/>
      <c r="E45" s="62"/>
      <c r="F45" s="98"/>
    </row>
    <row r="46" spans="1:6">
      <c r="A46" s="26"/>
      <c r="B46" s="24"/>
      <c r="C46" s="27"/>
      <c r="D46" s="27"/>
      <c r="E46" s="26"/>
      <c r="F46" s="99"/>
    </row>
    <row r="47" spans="1:6">
      <c r="A47" s="133" t="s">
        <v>7</v>
      </c>
      <c r="B47" s="24"/>
      <c r="C47" s="27"/>
      <c r="D47" s="27"/>
      <c r="E47" s="26"/>
      <c r="F47" s="99"/>
    </row>
    <row r="48" spans="1:6">
      <c r="A48" s="190" t="s">
        <v>152</v>
      </c>
      <c r="B48" s="119"/>
      <c r="C48" s="94" t="str">
        <f>VLOOKUP(A48,Personalsätze!$G$26:$H$35,2,0)</f>
        <v>W2-Besoldung</v>
      </c>
      <c r="D48" s="94">
        <f>VLOOKUP(C48,Personalsätze!$H$26:$K$32,4,FALSE)</f>
        <v>504.18910831837223</v>
      </c>
      <c r="E48" s="121"/>
      <c r="F48" s="99">
        <f>B48*D48*E48</f>
        <v>0</v>
      </c>
    </row>
    <row r="49" spans="1:6">
      <c r="A49" s="190" t="s">
        <v>153</v>
      </c>
      <c r="B49" s="119"/>
      <c r="C49" s="94" t="str">
        <f>VLOOKUP(A49,Personalsätze!$G$26:$H$35,2,0)</f>
        <v>E13 Stufe 3 - E14 Stufe 2</v>
      </c>
      <c r="D49" s="94">
        <f>VLOOKUP(C49,Personalsätze!$H$26:$K$32,4,FALSE)</f>
        <v>348.59365649311786</v>
      </c>
      <c r="E49" s="121"/>
      <c r="F49" s="99">
        <f>B49*D49*E49</f>
        <v>0</v>
      </c>
    </row>
    <row r="50" spans="1:6">
      <c r="A50" s="190" t="s">
        <v>154</v>
      </c>
      <c r="B50" s="119"/>
      <c r="C50" s="94" t="str">
        <f>VLOOKUP(A50,Personalsätze!$G$26:$H$35,2,0)</f>
        <v>E13 Stufe 2 - E14 Stufe 1</v>
      </c>
      <c r="D50" s="94">
        <f>VLOOKUP(C50,Personalsätze!$H$26:$K$32,4,FALSE)</f>
        <v>321.66367444643925</v>
      </c>
      <c r="E50" s="121"/>
      <c r="F50" s="99">
        <f>B50*D50*E50</f>
        <v>0</v>
      </c>
    </row>
    <row r="51" spans="1:6">
      <c r="A51" s="190" t="s">
        <v>155</v>
      </c>
      <c r="B51" s="119"/>
      <c r="C51" s="94" t="str">
        <f>VLOOKUP(A51,Personalsätze!$G$26:$H$35,2,0)</f>
        <v>Ä1 Stufe 2 - Ä2 Stufe 1</v>
      </c>
      <c r="D51" s="94">
        <f>VLOOKUP(C51,Personalsätze!$H$26:$K$32,4,FALSE)</f>
        <v>459.30580490724117</v>
      </c>
      <c r="E51" s="121"/>
      <c r="F51" s="99">
        <f>B51*D51*E51</f>
        <v>0</v>
      </c>
    </row>
    <row r="52" spans="1:6">
      <c r="A52" s="46"/>
      <c r="B52" s="63"/>
      <c r="C52" s="95"/>
      <c r="D52" s="95"/>
      <c r="E52" s="46"/>
      <c r="F52" s="100"/>
    </row>
    <row r="53" spans="1:6">
      <c r="A53" s="42"/>
      <c r="B53" s="24"/>
      <c r="C53" s="27"/>
      <c r="D53" s="27"/>
      <c r="E53" s="26"/>
      <c r="F53" s="99"/>
    </row>
    <row r="54" spans="1:6">
      <c r="A54" s="133" t="s">
        <v>122</v>
      </c>
      <c r="B54" s="24"/>
      <c r="C54" s="27"/>
      <c r="D54" s="27"/>
      <c r="E54" s="26"/>
      <c r="F54" s="99"/>
    </row>
    <row r="55" spans="1:6" ht="25.5">
      <c r="A55" s="190" t="s">
        <v>156</v>
      </c>
      <c r="B55" s="119"/>
      <c r="C55" s="94" t="str">
        <f>VLOOKUP(A55,Personalsätze!$G$26:$H$35,2,0)</f>
        <v>E9 - E12</v>
      </c>
      <c r="D55" s="94">
        <f>VLOOKUP(C55,Personalsätze!$H$26:$K$32,4,FALSE)</f>
        <v>270.79593058049073</v>
      </c>
      <c r="E55" s="121"/>
      <c r="F55" s="99">
        <f>B55*D55*E55</f>
        <v>0</v>
      </c>
    </row>
    <row r="56" spans="1:6" ht="25.5">
      <c r="A56" s="190" t="s">
        <v>157</v>
      </c>
      <c r="B56" s="119"/>
      <c r="C56" s="94" t="str">
        <f>VLOOKUP(A56,Personalsätze!$G$26:$H$35,2,0)</f>
        <v>E2 - E9 Stufe 2</v>
      </c>
      <c r="D56" s="94">
        <f>VLOOKUP(C56,Personalsätze!$H$26:$K$32,4,FALSE)</f>
        <v>239.37761819269898</v>
      </c>
      <c r="E56" s="121"/>
      <c r="F56" s="99">
        <f>B56*D56*E56</f>
        <v>0</v>
      </c>
    </row>
    <row r="57" spans="1:6">
      <c r="A57" s="46"/>
      <c r="B57" s="63"/>
      <c r="C57" s="95"/>
      <c r="D57" s="95"/>
      <c r="E57" s="46"/>
      <c r="F57" s="100"/>
    </row>
    <row r="58" spans="1:6" ht="21.75" customHeight="1">
      <c r="A58" s="42"/>
      <c r="B58" s="24"/>
      <c r="C58" s="16"/>
      <c r="D58" s="16"/>
      <c r="E58" s="25"/>
      <c r="F58" s="99"/>
    </row>
    <row r="59" spans="1:6" ht="15.75" thickBot="1">
      <c r="A59" s="50" t="s">
        <v>174</v>
      </c>
      <c r="B59" s="71"/>
      <c r="C59" s="34"/>
      <c r="D59" s="34"/>
      <c r="E59" s="72"/>
      <c r="F59" s="104">
        <f>SUM(F48:F56)</f>
        <v>0</v>
      </c>
    </row>
    <row r="60" spans="1:6" ht="13.5" thickTop="1">
      <c r="A60" s="26"/>
      <c r="B60" s="24"/>
      <c r="C60" s="27"/>
      <c r="D60" s="27"/>
      <c r="E60" s="26"/>
      <c r="F60" s="99"/>
    </row>
    <row r="61" spans="1:6" s="16" customFormat="1" ht="15.75" thickBot="1">
      <c r="A61" s="193" t="s">
        <v>177</v>
      </c>
      <c r="B61" s="194"/>
      <c r="C61" s="195"/>
      <c r="D61" s="195"/>
      <c r="E61" s="196"/>
      <c r="F61" s="197">
        <f>F42+F59</f>
        <v>0</v>
      </c>
    </row>
    <row r="62" spans="1:6" ht="13.5" thickTop="1">
      <c r="A62" s="26"/>
      <c r="B62" s="24"/>
      <c r="C62" s="27"/>
      <c r="D62" s="27"/>
      <c r="E62" s="26"/>
      <c r="F62" s="99"/>
    </row>
    <row r="63" spans="1:6" ht="13.5" thickBot="1">
      <c r="A63" s="133" t="s">
        <v>176</v>
      </c>
      <c r="B63" s="24"/>
      <c r="C63" s="27"/>
      <c r="D63" s="27"/>
      <c r="E63" s="26"/>
      <c r="F63" s="99" t="e">
        <f>Q21</f>
        <v>#DIV/0!</v>
      </c>
    </row>
    <row r="64" spans="1:6" ht="18.75" customHeight="1" thickTop="1">
      <c r="A64" s="142"/>
      <c r="B64" s="16"/>
      <c r="C64" s="16"/>
      <c r="D64" s="16"/>
      <c r="E64" s="16"/>
      <c r="F64" s="143"/>
    </row>
    <row r="65" spans="1:6">
      <c r="A65" s="26"/>
      <c r="B65" s="24"/>
      <c r="C65" s="27"/>
      <c r="D65" s="27"/>
      <c r="E65" s="26"/>
      <c r="F65" s="99"/>
    </row>
    <row r="66" spans="1:6" s="16" customFormat="1" ht="15.75" thickBot="1">
      <c r="A66" s="128" t="s">
        <v>175</v>
      </c>
      <c r="B66" s="129"/>
      <c r="C66" s="130"/>
      <c r="D66" s="130"/>
      <c r="E66" s="131"/>
      <c r="F66" s="132" t="e">
        <f>F61+F63</f>
        <v>#DIV/0!</v>
      </c>
    </row>
    <row r="67" spans="1:6" ht="13.5" thickTop="1">
      <c r="A67" s="26"/>
      <c r="B67" s="24"/>
      <c r="C67" s="27"/>
      <c r="D67" s="27"/>
      <c r="E67" s="26"/>
      <c r="F67" s="99"/>
    </row>
    <row r="68" spans="1:6" ht="25.5">
      <c r="A68" s="51" t="s">
        <v>10</v>
      </c>
      <c r="B68" s="206"/>
      <c r="C68" s="207"/>
      <c r="D68" s="207"/>
      <c r="E68" s="208"/>
      <c r="F68" s="105" t="s">
        <v>81</v>
      </c>
    </row>
    <row r="69" spans="1:6">
      <c r="A69" s="45"/>
      <c r="B69" s="24"/>
      <c r="C69" s="16"/>
      <c r="D69" s="16"/>
      <c r="E69" s="25"/>
      <c r="F69" s="106"/>
    </row>
    <row r="70" spans="1:6">
      <c r="A70" s="26" t="s">
        <v>60</v>
      </c>
      <c r="B70" s="24"/>
      <c r="C70" s="16"/>
      <c r="D70" s="16"/>
      <c r="E70" s="25"/>
      <c r="F70" s="99">
        <f>Sacheinzelkosten!B13</f>
        <v>0</v>
      </c>
    </row>
    <row r="71" spans="1:6">
      <c r="A71" s="46"/>
      <c r="B71" s="63"/>
      <c r="C71" s="17"/>
      <c r="D71" s="17"/>
      <c r="E71" s="68"/>
      <c r="F71" s="100"/>
    </row>
    <row r="72" spans="1:6">
      <c r="A72" s="26"/>
      <c r="B72" s="24"/>
      <c r="C72" s="16"/>
      <c r="D72" s="16"/>
      <c r="E72" s="25"/>
      <c r="F72" s="99"/>
    </row>
    <row r="73" spans="1:6">
      <c r="A73" s="26" t="s">
        <v>11</v>
      </c>
      <c r="B73" s="24"/>
      <c r="C73" s="16"/>
      <c r="D73" s="16"/>
      <c r="E73" s="25"/>
      <c r="F73" s="99">
        <f>Sacheinzelkosten!B26</f>
        <v>0</v>
      </c>
    </row>
    <row r="74" spans="1:6">
      <c r="A74" s="46"/>
      <c r="B74" s="63"/>
      <c r="C74" s="17"/>
      <c r="D74" s="17"/>
      <c r="E74" s="68"/>
      <c r="F74" s="100"/>
    </row>
    <row r="75" spans="1:6">
      <c r="A75" s="26"/>
      <c r="B75" s="24"/>
      <c r="C75" s="16"/>
      <c r="D75" s="16"/>
      <c r="E75" s="25"/>
      <c r="F75" s="107"/>
    </row>
    <row r="76" spans="1:6">
      <c r="A76" s="26" t="s">
        <v>12</v>
      </c>
      <c r="B76" s="24"/>
      <c r="C76" s="16"/>
      <c r="D76" s="16"/>
      <c r="E76" s="25"/>
      <c r="F76" s="99">
        <f>Sacheinzelkosten!B39</f>
        <v>0</v>
      </c>
    </row>
    <row r="77" spans="1:6">
      <c r="A77" s="46"/>
      <c r="B77" s="63"/>
      <c r="C77" s="17"/>
      <c r="D77" s="17"/>
      <c r="E77" s="68"/>
      <c r="F77" s="100"/>
    </row>
    <row r="78" spans="1:6">
      <c r="A78" s="26"/>
      <c r="B78" s="24"/>
      <c r="C78" s="16"/>
      <c r="D78" s="16"/>
      <c r="E78" s="25"/>
      <c r="F78" s="107"/>
    </row>
    <row r="79" spans="1:6">
      <c r="A79" s="26" t="s">
        <v>13</v>
      </c>
      <c r="B79" s="24"/>
      <c r="C79" s="16"/>
      <c r="D79" s="16"/>
      <c r="E79" s="25"/>
      <c r="F79" s="99">
        <f>Sacheinzelkosten!B52</f>
        <v>0</v>
      </c>
    </row>
    <row r="80" spans="1:6">
      <c r="A80" s="46"/>
      <c r="B80" s="63"/>
      <c r="C80" s="17"/>
      <c r="D80" s="17"/>
      <c r="E80" s="68"/>
      <c r="F80" s="100"/>
    </row>
    <row r="81" spans="1:6">
      <c r="A81" s="26"/>
      <c r="B81" s="24"/>
      <c r="C81" s="16"/>
      <c r="D81" s="16"/>
      <c r="E81" s="25"/>
      <c r="F81" s="107"/>
    </row>
    <row r="82" spans="1:6">
      <c r="A82" s="26" t="s">
        <v>14</v>
      </c>
      <c r="B82" s="24"/>
      <c r="C82" s="16"/>
      <c r="D82" s="16"/>
      <c r="E82" s="25"/>
      <c r="F82" s="99">
        <f>Sacheinzelkosten!B65</f>
        <v>0</v>
      </c>
    </row>
    <row r="83" spans="1:6">
      <c r="A83" s="46"/>
      <c r="B83" s="63"/>
      <c r="C83" s="17"/>
      <c r="D83" s="17"/>
      <c r="E83" s="68"/>
      <c r="F83" s="100"/>
    </row>
    <row r="84" spans="1:6">
      <c r="A84" s="26"/>
      <c r="B84" s="24"/>
      <c r="C84" s="16"/>
      <c r="D84" s="16"/>
      <c r="E84" s="25"/>
      <c r="F84" s="107"/>
    </row>
    <row r="85" spans="1:6">
      <c r="A85" s="133" t="s">
        <v>90</v>
      </c>
      <c r="B85" s="24"/>
      <c r="C85" s="16"/>
      <c r="D85" s="16"/>
      <c r="E85" s="25"/>
      <c r="F85" s="154">
        <v>0</v>
      </c>
    </row>
    <row r="86" spans="1:6">
      <c r="A86" s="46"/>
      <c r="B86" s="63"/>
      <c r="C86" s="17"/>
      <c r="D86" s="17"/>
      <c r="E86" s="68"/>
      <c r="F86" s="100"/>
    </row>
    <row r="87" spans="1:6" ht="21.75" customHeight="1">
      <c r="A87" s="46"/>
      <c r="B87" s="24"/>
      <c r="C87" s="16"/>
      <c r="D87" s="16"/>
      <c r="E87" s="25"/>
      <c r="F87" s="108"/>
    </row>
    <row r="88" spans="1:6" ht="15.75" thickBot="1">
      <c r="A88" s="52" t="s">
        <v>15</v>
      </c>
      <c r="B88" s="73"/>
      <c r="C88" s="35"/>
      <c r="D88" s="35"/>
      <c r="E88" s="74"/>
      <c r="F88" s="109">
        <f>IF(SUM(F70:F82)=0,F85,SUM(F70:F82))</f>
        <v>0</v>
      </c>
    </row>
    <row r="89" spans="1:6" ht="13.5" thickTop="1">
      <c r="A89" s="26"/>
      <c r="B89" s="24"/>
      <c r="C89" s="16"/>
      <c r="D89" s="16"/>
      <c r="E89" s="25"/>
      <c r="F89" s="107"/>
    </row>
    <row r="90" spans="1:6" ht="25.5">
      <c r="A90" s="53" t="s">
        <v>61</v>
      </c>
      <c r="B90" s="209"/>
      <c r="C90" s="210"/>
      <c r="D90" s="210"/>
      <c r="E90" s="211"/>
      <c r="F90" s="110" t="s">
        <v>16</v>
      </c>
    </row>
    <row r="91" spans="1:6">
      <c r="A91" s="54"/>
      <c r="B91" s="24"/>
      <c r="C91" s="16"/>
      <c r="D91" s="16"/>
      <c r="E91" s="25"/>
      <c r="F91" s="111"/>
    </row>
    <row r="92" spans="1:6">
      <c r="A92" s="26" t="s">
        <v>115</v>
      </c>
      <c r="B92" s="24"/>
      <c r="C92" s="16"/>
      <c r="D92" s="16"/>
      <c r="E92" s="25"/>
      <c r="F92" s="99">
        <f>Investitionen!B19</f>
        <v>0</v>
      </c>
    </row>
    <row r="93" spans="1:6">
      <c r="A93" s="46"/>
      <c r="B93" s="63"/>
      <c r="C93" s="17"/>
      <c r="D93" s="17"/>
      <c r="E93" s="68"/>
      <c r="F93" s="108"/>
    </row>
    <row r="94" spans="1:6">
      <c r="A94" s="26"/>
      <c r="B94" s="24"/>
      <c r="C94" s="16"/>
      <c r="D94" s="16"/>
      <c r="E94" s="25"/>
      <c r="F94" s="107"/>
    </row>
    <row r="95" spans="1:6">
      <c r="A95" s="26" t="s">
        <v>84</v>
      </c>
      <c r="B95" s="24"/>
      <c r="C95" s="16"/>
      <c r="D95" s="16"/>
      <c r="E95" s="75"/>
      <c r="F95" s="99">
        <f>Investitionen!B36</f>
        <v>0</v>
      </c>
    </row>
    <row r="96" spans="1:6">
      <c r="A96" s="46"/>
      <c r="B96" s="63"/>
      <c r="C96" s="17"/>
      <c r="D96" s="17"/>
      <c r="E96" s="76"/>
      <c r="F96" s="108"/>
    </row>
    <row r="97" spans="1:9">
      <c r="A97" s="26"/>
      <c r="B97" s="24"/>
      <c r="C97" s="16"/>
      <c r="D97" s="16"/>
      <c r="E97" s="25"/>
      <c r="F97" s="107"/>
    </row>
    <row r="98" spans="1:9">
      <c r="A98" s="26" t="s">
        <v>92</v>
      </c>
      <c r="B98" s="24"/>
      <c r="C98" s="16"/>
      <c r="D98" s="16"/>
      <c r="E98" s="75"/>
      <c r="F98" s="99">
        <f>Investitionen!B39</f>
        <v>0</v>
      </c>
    </row>
    <row r="99" spans="1:9">
      <c r="A99" s="46"/>
      <c r="B99" s="63"/>
      <c r="C99" s="17"/>
      <c r="D99" s="17"/>
      <c r="E99" s="76"/>
      <c r="F99" s="108"/>
    </row>
    <row r="100" spans="1:9" ht="21.75" customHeight="1">
      <c r="A100" s="26"/>
      <c r="B100" s="24"/>
      <c r="C100" s="16"/>
      <c r="D100" s="16"/>
      <c r="E100" s="25"/>
      <c r="F100" s="107"/>
    </row>
    <row r="101" spans="1:9" ht="15.75" thickBot="1">
      <c r="A101" s="55" t="s">
        <v>62</v>
      </c>
      <c r="B101" s="77"/>
      <c r="C101" s="37"/>
      <c r="D101" s="37"/>
      <c r="E101" s="78"/>
      <c r="F101" s="112">
        <f>SUM(F91:F95)</f>
        <v>0</v>
      </c>
    </row>
    <row r="102" spans="1:9" ht="13.5" thickTop="1">
      <c r="A102" s="26"/>
      <c r="B102" s="24"/>
      <c r="C102" s="16"/>
      <c r="D102" s="16"/>
      <c r="E102" s="25"/>
      <c r="F102" s="107"/>
    </row>
    <row r="103" spans="1:9" ht="21" customHeight="1" thickBot="1">
      <c r="A103" s="26"/>
      <c r="B103" s="24"/>
      <c r="C103" s="16"/>
      <c r="D103" s="16"/>
      <c r="E103" s="25"/>
      <c r="F103" s="107"/>
    </row>
    <row r="104" spans="1:9" ht="12" customHeight="1" thickBot="1">
      <c r="A104" s="56" t="s">
        <v>94</v>
      </c>
      <c r="B104" s="87"/>
      <c r="C104" s="88"/>
      <c r="D104" s="88"/>
      <c r="E104" s="89"/>
      <c r="F104" s="113">
        <f>F61+F88+F101</f>
        <v>0</v>
      </c>
    </row>
    <row r="105" spans="1:9" ht="15">
      <c r="A105" s="38"/>
      <c r="B105" s="28"/>
      <c r="C105" s="18"/>
      <c r="D105" s="18"/>
      <c r="E105" s="79"/>
      <c r="F105" s="99"/>
      <c r="I105" s="19"/>
    </row>
    <row r="106" spans="1:9">
      <c r="A106" s="96" t="s">
        <v>91</v>
      </c>
      <c r="B106" s="97">
        <v>0.22</v>
      </c>
      <c r="C106" s="18"/>
      <c r="D106" s="18"/>
      <c r="E106" s="79"/>
      <c r="F106" s="99">
        <f>F61*B106</f>
        <v>0</v>
      </c>
    </row>
    <row r="107" spans="1:9" ht="21" customHeight="1" thickBot="1">
      <c r="A107" s="39"/>
      <c r="B107" s="28"/>
      <c r="C107" s="18"/>
      <c r="D107" s="18"/>
      <c r="E107" s="79"/>
      <c r="F107" s="99"/>
    </row>
    <row r="108" spans="1:9" ht="16.5" thickBot="1">
      <c r="A108" s="82" t="s">
        <v>95</v>
      </c>
      <c r="B108" s="87"/>
      <c r="C108" s="88"/>
      <c r="D108" s="88"/>
      <c r="E108" s="89"/>
      <c r="F108" s="113">
        <f>F104+F106</f>
        <v>0</v>
      </c>
    </row>
    <row r="109" spans="1:9">
      <c r="A109" s="26"/>
      <c r="B109" s="28"/>
      <c r="C109" s="18"/>
      <c r="D109" s="18"/>
      <c r="E109" s="79"/>
      <c r="F109" s="99"/>
      <c r="I109" s="19"/>
    </row>
    <row r="110" spans="1:9">
      <c r="A110" s="40" t="s">
        <v>96</v>
      </c>
      <c r="B110" s="125">
        <v>0.03</v>
      </c>
      <c r="C110" s="16"/>
      <c r="D110" s="16"/>
      <c r="E110" s="25"/>
      <c r="F110" s="107">
        <f>F108*B110</f>
        <v>0</v>
      </c>
    </row>
    <row r="111" spans="1:9" ht="21" customHeight="1" thickBot="1">
      <c r="A111" s="26"/>
      <c r="B111" s="24"/>
      <c r="C111" s="16"/>
      <c r="D111" s="16"/>
      <c r="E111" s="25"/>
      <c r="F111" s="107"/>
    </row>
    <row r="112" spans="1:9" ht="16.5" thickBot="1">
      <c r="A112" s="20" t="s">
        <v>103</v>
      </c>
      <c r="B112" s="90"/>
      <c r="C112" s="91"/>
      <c r="D112" s="91"/>
      <c r="E112" s="92"/>
      <c r="F112" s="114">
        <f>F108+F110</f>
        <v>0</v>
      </c>
    </row>
    <row r="113" spans="1:9">
      <c r="A113" s="41"/>
      <c r="B113" s="5"/>
      <c r="C113" s="21"/>
      <c r="D113" s="21"/>
      <c r="E113" s="81"/>
      <c r="F113" s="115"/>
      <c r="I113" s="19"/>
    </row>
    <row r="114" spans="1:9">
      <c r="A114" s="40" t="s">
        <v>17</v>
      </c>
      <c r="B114" s="80">
        <v>0.19</v>
      </c>
      <c r="C114" s="16"/>
      <c r="D114" s="16"/>
      <c r="E114" s="25"/>
      <c r="F114" s="107">
        <f>F112*B114</f>
        <v>0</v>
      </c>
    </row>
    <row r="115" spans="1:9" ht="21" customHeight="1" thickBot="1">
      <c r="A115" s="42"/>
      <c r="B115" s="24"/>
      <c r="C115" s="16"/>
      <c r="D115" s="16"/>
      <c r="E115" s="25"/>
      <c r="F115" s="107"/>
    </row>
    <row r="116" spans="1:9" ht="16.5" thickBot="1">
      <c r="A116" s="118" t="s">
        <v>18</v>
      </c>
      <c r="B116" s="87"/>
      <c r="C116" s="88"/>
      <c r="D116" s="88"/>
      <c r="E116" s="89"/>
      <c r="F116" s="113">
        <f>F112+F114</f>
        <v>0</v>
      </c>
    </row>
    <row r="117" spans="1:9" ht="21" customHeight="1" thickBot="1"/>
    <row r="118" spans="1:9" ht="15.75" thickBot="1">
      <c r="A118" s="134" t="s">
        <v>93</v>
      </c>
      <c r="B118" s="135"/>
      <c r="C118" s="136"/>
      <c r="D118" s="136"/>
      <c r="E118" s="137"/>
      <c r="F118" s="138"/>
    </row>
  </sheetData>
  <mergeCells count="6">
    <mergeCell ref="A5:A6"/>
    <mergeCell ref="A18:A19"/>
    <mergeCell ref="B68:E68"/>
    <mergeCell ref="B90:E90"/>
    <mergeCell ref="B18:F19"/>
    <mergeCell ref="B20:F20"/>
  </mergeCells>
  <printOptions horizontalCentered="1"/>
  <pageMargins left="0.70866141732283472" right="0.70866141732283472" top="1.1023622047244095" bottom="0.78740157480314965" header="0.31496062992125984" footer="0.31496062992125984"/>
  <pageSetup paperSize="9" scale="69" fitToHeight="2" orientation="portrait" r:id="rId1"/>
  <headerFooter>
    <oddHeader>&amp;R&amp;G</oddHeader>
    <oddFooter>Seite &amp;P von &amp;N</oddFooter>
  </headerFooter>
  <rowBreaks count="1" manualBreakCount="1">
    <brk id="60" max="16383" man="1"/>
  </rowBreaks>
  <ignoredErrors>
    <ignoredError sqref="F106:F116" evalError="1"/>
  </ignoredErrors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topLeftCell="F1" zoomScaleNormal="100" zoomScaleSheetLayoutView="100" workbookViewId="0">
      <selection activeCell="G24" sqref="G24"/>
    </sheetView>
  </sheetViews>
  <sheetFormatPr baseColWidth="10" defaultRowHeight="12.75"/>
  <cols>
    <col min="1" max="1" width="39.7109375" bestFit="1" customWidth="1"/>
    <col min="2" max="2" width="16.7109375" customWidth="1"/>
    <col min="3" max="3" width="20" customWidth="1"/>
    <col min="5" max="5" width="16.140625" bestFit="1" customWidth="1"/>
    <col min="6" max="6" width="22.85546875" customWidth="1"/>
    <col min="7" max="8" width="49.7109375" customWidth="1"/>
    <col min="9" max="9" width="34.7109375" customWidth="1"/>
    <col min="10" max="11" width="21.28515625" customWidth="1"/>
    <col min="12" max="12" width="49.7109375" customWidth="1"/>
    <col min="13" max="13" width="19.7109375" customWidth="1"/>
    <col min="14" max="14" width="49.7109375" customWidth="1"/>
  </cols>
  <sheetData>
    <row r="1" spans="1:8" ht="15.75">
      <c r="A1" s="222" t="s">
        <v>19</v>
      </c>
      <c r="B1" s="222"/>
      <c r="C1" s="222"/>
      <c r="E1" s="223" t="s">
        <v>74</v>
      </c>
      <c r="F1" s="223"/>
      <c r="G1" s="145"/>
      <c r="H1" s="145"/>
    </row>
    <row r="2" spans="1:8">
      <c r="A2" s="22"/>
    </row>
    <row r="3" spans="1:8" ht="13.5" thickBot="1"/>
    <row r="4" spans="1:8" ht="15.75" thickBot="1">
      <c r="A4" s="155"/>
      <c r="B4" s="220" t="s">
        <v>20</v>
      </c>
      <c r="C4" s="221"/>
      <c r="F4" s="146" t="s">
        <v>73</v>
      </c>
    </row>
    <row r="5" spans="1:8" ht="15">
      <c r="A5" s="156" t="s">
        <v>97</v>
      </c>
      <c r="B5" s="218" t="s">
        <v>118</v>
      </c>
      <c r="C5" s="219"/>
      <c r="E5" s="153" t="s">
        <v>97</v>
      </c>
      <c r="F5" s="23" t="s">
        <v>118</v>
      </c>
    </row>
    <row r="6" spans="1:8" ht="25.5">
      <c r="A6" s="157" t="s">
        <v>98</v>
      </c>
      <c r="B6" s="158" t="s">
        <v>21</v>
      </c>
      <c r="C6" s="159" t="s">
        <v>105</v>
      </c>
      <c r="E6" s="152" t="s">
        <v>99</v>
      </c>
      <c r="F6" s="144" t="s">
        <v>56</v>
      </c>
    </row>
    <row r="7" spans="1:8" ht="15">
      <c r="A7" s="160" t="s">
        <v>8</v>
      </c>
      <c r="B7" s="162">
        <v>0</v>
      </c>
      <c r="C7" s="163">
        <v>0</v>
      </c>
      <c r="E7" s="24"/>
      <c r="F7" s="147"/>
    </row>
    <row r="8" spans="1:8" ht="15">
      <c r="A8" s="161" t="s">
        <v>116</v>
      </c>
      <c r="B8" s="162">
        <v>2650</v>
      </c>
      <c r="C8" s="163">
        <f t="shared" ref="C8:C48" si="0">B8/$A$57</f>
        <v>158.6114020649409</v>
      </c>
      <c r="E8" s="24" t="s">
        <v>55</v>
      </c>
      <c r="F8" s="147">
        <v>12.9</v>
      </c>
    </row>
    <row r="9" spans="1:8" ht="15">
      <c r="A9" s="161" t="s">
        <v>22</v>
      </c>
      <c r="B9" s="162">
        <v>3100</v>
      </c>
      <c r="C9" s="163">
        <f t="shared" si="0"/>
        <v>185.54541373634595</v>
      </c>
      <c r="E9" s="24" t="s">
        <v>59</v>
      </c>
      <c r="F9" s="147">
        <v>14.9</v>
      </c>
    </row>
    <row r="10" spans="1:8" ht="15.75" thickBot="1">
      <c r="A10" s="161" t="s">
        <v>23</v>
      </c>
      <c r="B10" s="162">
        <v>3100</v>
      </c>
      <c r="C10" s="163">
        <f t="shared" si="0"/>
        <v>185.54541373634595</v>
      </c>
      <c r="E10" s="29" t="s">
        <v>54</v>
      </c>
      <c r="F10" s="148">
        <v>19.95</v>
      </c>
    </row>
    <row r="11" spans="1:8" ht="15">
      <c r="A11" s="161" t="s">
        <v>24</v>
      </c>
      <c r="B11" s="162">
        <v>3100</v>
      </c>
      <c r="C11" s="163">
        <f t="shared" si="0"/>
        <v>185.54541373634595</v>
      </c>
    </row>
    <row r="12" spans="1:8" ht="15">
      <c r="A12" s="161" t="s">
        <v>25</v>
      </c>
      <c r="B12" s="162">
        <v>3800</v>
      </c>
      <c r="C12" s="163">
        <f t="shared" si="0"/>
        <v>227.44276522519826</v>
      </c>
    </row>
    <row r="13" spans="1:8" ht="15">
      <c r="A13" s="161" t="s">
        <v>26</v>
      </c>
      <c r="B13" s="162">
        <v>4150</v>
      </c>
      <c r="C13" s="163">
        <f t="shared" si="0"/>
        <v>248.39144096962443</v>
      </c>
    </row>
    <row r="14" spans="1:8" ht="15">
      <c r="A14" s="161" t="s">
        <v>27</v>
      </c>
      <c r="B14" s="162">
        <v>4500</v>
      </c>
      <c r="C14" s="163">
        <f t="shared" si="0"/>
        <v>269.34011671405057</v>
      </c>
    </row>
    <row r="15" spans="1:8" ht="15">
      <c r="A15" s="161" t="s">
        <v>28</v>
      </c>
      <c r="B15" s="162">
        <v>5050</v>
      </c>
      <c r="C15" s="163">
        <f t="shared" si="0"/>
        <v>302.25946431243455</v>
      </c>
    </row>
    <row r="16" spans="1:8" ht="15">
      <c r="A16" s="161" t="s">
        <v>29</v>
      </c>
      <c r="B16" s="162">
        <v>4900</v>
      </c>
      <c r="C16" s="163">
        <f t="shared" si="0"/>
        <v>293.28146042196619</v>
      </c>
    </row>
    <row r="17" spans="1:14" ht="15">
      <c r="A17" s="161" t="s">
        <v>30</v>
      </c>
      <c r="B17" s="162">
        <v>5600</v>
      </c>
      <c r="C17" s="163">
        <f t="shared" si="0"/>
        <v>335.17881191081852</v>
      </c>
    </row>
    <row r="18" spans="1:14" ht="15">
      <c r="A18" s="161" t="s">
        <v>31</v>
      </c>
      <c r="B18" s="162">
        <v>6250</v>
      </c>
      <c r="C18" s="163">
        <f t="shared" si="0"/>
        <v>374.08349543618135</v>
      </c>
    </row>
    <row r="19" spans="1:14" ht="15">
      <c r="A19" s="161" t="s">
        <v>32</v>
      </c>
      <c r="B19" s="162">
        <v>7000</v>
      </c>
      <c r="C19" s="163">
        <f t="shared" si="0"/>
        <v>418.97351488852314</v>
      </c>
    </row>
    <row r="20" spans="1:14" ht="15">
      <c r="A20" s="161" t="s">
        <v>33</v>
      </c>
      <c r="B20" s="162">
        <v>8650</v>
      </c>
      <c r="C20" s="163">
        <f t="shared" si="0"/>
        <v>517.73155768367496</v>
      </c>
    </row>
    <row r="21" spans="1:14" ht="15">
      <c r="A21" s="161" t="s">
        <v>34</v>
      </c>
      <c r="B21" s="162">
        <v>4650</v>
      </c>
      <c r="C21" s="163">
        <f t="shared" si="0"/>
        <v>278.31812060451892</v>
      </c>
      <c r="G21" s="166"/>
      <c r="H21" s="166"/>
    </row>
    <row r="22" spans="1:14" ht="15">
      <c r="A22" s="161" t="s">
        <v>106</v>
      </c>
      <c r="B22" s="162">
        <v>9750</v>
      </c>
      <c r="C22" s="163">
        <f t="shared" si="0"/>
        <v>583.57025288044292</v>
      </c>
      <c r="G22" s="166"/>
      <c r="H22" s="166"/>
    </row>
    <row r="23" spans="1:14" ht="15.75" thickBot="1">
      <c r="A23" s="161" t="s">
        <v>107</v>
      </c>
      <c r="B23" s="162">
        <v>11350</v>
      </c>
      <c r="C23" s="163">
        <f t="shared" si="0"/>
        <v>679.33562771210541</v>
      </c>
      <c r="G23" s="191" t="s">
        <v>167</v>
      </c>
    </row>
    <row r="24" spans="1:14" ht="15.75" thickBot="1">
      <c r="A24" s="161" t="s">
        <v>108</v>
      </c>
      <c r="B24" s="162">
        <v>7450</v>
      </c>
      <c r="C24" s="163">
        <f t="shared" si="0"/>
        <v>445.90752655992821</v>
      </c>
      <c r="G24" s="175"/>
      <c r="H24" s="175"/>
      <c r="I24" s="175"/>
      <c r="J24" s="175"/>
      <c r="K24" s="175"/>
      <c r="L24" s="175"/>
      <c r="M24" s="175"/>
      <c r="N24" s="176" t="s">
        <v>131</v>
      </c>
    </row>
    <row r="25" spans="1:14" ht="15">
      <c r="A25" s="161" t="s">
        <v>113</v>
      </c>
      <c r="B25" s="162">
        <v>8450</v>
      </c>
      <c r="C25" s="163">
        <f t="shared" si="0"/>
        <v>505.76088582971721</v>
      </c>
      <c r="G25" s="175"/>
      <c r="H25" s="175"/>
      <c r="I25" s="175"/>
      <c r="J25" s="175"/>
      <c r="K25" s="175"/>
      <c r="L25" s="175"/>
      <c r="M25" s="175"/>
      <c r="N25" s="177">
        <v>1.5</v>
      </c>
    </row>
    <row r="26" spans="1:14" ht="25.5">
      <c r="A26" s="161" t="s">
        <v>109</v>
      </c>
      <c r="B26" s="162">
        <v>7150</v>
      </c>
      <c r="C26" s="163">
        <f t="shared" si="0"/>
        <v>427.9515187789915</v>
      </c>
      <c r="G26" s="178" t="s">
        <v>132</v>
      </c>
      <c r="H26" s="178" t="s">
        <v>145</v>
      </c>
      <c r="I26" s="179" t="s">
        <v>133</v>
      </c>
      <c r="J26" s="179" t="s">
        <v>165</v>
      </c>
      <c r="K26" s="179" t="s">
        <v>166</v>
      </c>
      <c r="L26" s="179" t="s">
        <v>134</v>
      </c>
      <c r="M26" s="179" t="s">
        <v>135</v>
      </c>
      <c r="N26" s="179" t="s">
        <v>136</v>
      </c>
    </row>
    <row r="27" spans="1:14" ht="15">
      <c r="A27" s="161" t="s">
        <v>110</v>
      </c>
      <c r="B27" s="162">
        <v>9400</v>
      </c>
      <c r="C27" s="163">
        <f t="shared" si="0"/>
        <v>562.62157713601675</v>
      </c>
      <c r="G27" s="180" t="s">
        <v>152</v>
      </c>
      <c r="H27" s="180" t="s">
        <v>151</v>
      </c>
      <c r="I27" s="181">
        <v>101100</v>
      </c>
      <c r="J27" s="181">
        <f>I27/12</f>
        <v>8425</v>
      </c>
      <c r="K27" s="181">
        <f>J27/16.71</f>
        <v>504.18910831837223</v>
      </c>
      <c r="L27" s="182">
        <v>1604</v>
      </c>
      <c r="M27" s="183">
        <f>I27/L27</f>
        <v>63.029925187032418</v>
      </c>
      <c r="N27" s="184">
        <f>M27*N$25</f>
        <v>94.544887780548635</v>
      </c>
    </row>
    <row r="28" spans="1:14" ht="15">
      <c r="A28" s="161" t="s">
        <v>111</v>
      </c>
      <c r="B28" s="162">
        <v>5900</v>
      </c>
      <c r="C28" s="163">
        <f t="shared" si="0"/>
        <v>353.13481969175518</v>
      </c>
      <c r="G28" s="180" t="s">
        <v>153</v>
      </c>
      <c r="H28" s="180" t="s">
        <v>146</v>
      </c>
      <c r="I28" s="181">
        <v>69900</v>
      </c>
      <c r="J28" s="181">
        <f t="shared" ref="J28:J32" si="1">I28/12</f>
        <v>5825</v>
      </c>
      <c r="K28" s="181">
        <f t="shared" ref="K28:K32" si="2">J28/16.71</f>
        <v>348.59365649311786</v>
      </c>
      <c r="L28" s="182">
        <v>1604</v>
      </c>
      <c r="M28" s="183">
        <f>I28/L28</f>
        <v>43.578553615960097</v>
      </c>
      <c r="N28" s="184">
        <f t="shared" ref="N28:N32" si="3">M28*N$25</f>
        <v>65.367830423940148</v>
      </c>
    </row>
    <row r="29" spans="1:14" ht="15">
      <c r="A29" s="161" t="s">
        <v>112</v>
      </c>
      <c r="B29" s="162">
        <v>6900</v>
      </c>
      <c r="C29" s="163">
        <f t="shared" si="0"/>
        <v>412.98817896154424</v>
      </c>
      <c r="G29" s="180" t="s">
        <v>154</v>
      </c>
      <c r="H29" s="180" t="s">
        <v>147</v>
      </c>
      <c r="I29" s="181">
        <v>64500</v>
      </c>
      <c r="J29" s="181">
        <f t="shared" si="1"/>
        <v>5375</v>
      </c>
      <c r="K29" s="181">
        <f t="shared" si="2"/>
        <v>321.66367444643925</v>
      </c>
      <c r="L29" s="182">
        <v>1604</v>
      </c>
      <c r="M29" s="183">
        <f>I29/L29</f>
        <v>40.211970074812967</v>
      </c>
      <c r="N29" s="184">
        <f t="shared" si="3"/>
        <v>60.317955112219451</v>
      </c>
    </row>
    <row r="30" spans="1:14" ht="15">
      <c r="A30" s="161" t="s">
        <v>35</v>
      </c>
      <c r="B30" s="162">
        <v>3300</v>
      </c>
      <c r="C30" s="163">
        <f t="shared" si="0"/>
        <v>197.51608559030376</v>
      </c>
      <c r="G30" s="180" t="s">
        <v>155</v>
      </c>
      <c r="H30" s="180" t="s">
        <v>148</v>
      </c>
      <c r="I30" s="181">
        <v>92100</v>
      </c>
      <c r="J30" s="181">
        <f t="shared" si="1"/>
        <v>7675</v>
      </c>
      <c r="K30" s="181">
        <f t="shared" si="2"/>
        <v>459.30580490724117</v>
      </c>
      <c r="L30" s="182">
        <v>1604</v>
      </c>
      <c r="M30" s="183">
        <f>I30/L30</f>
        <v>57.418952618453865</v>
      </c>
      <c r="N30" s="184">
        <f t="shared" si="3"/>
        <v>86.128428927680801</v>
      </c>
    </row>
    <row r="31" spans="1:14" ht="25.5">
      <c r="A31" s="161" t="s">
        <v>36</v>
      </c>
      <c r="B31" s="162">
        <v>3350</v>
      </c>
      <c r="C31" s="163">
        <f t="shared" si="0"/>
        <v>200.50875355379321</v>
      </c>
      <c r="G31" s="190" t="s">
        <v>156</v>
      </c>
      <c r="H31" s="180" t="s">
        <v>149</v>
      </c>
      <c r="I31" s="181">
        <v>54300</v>
      </c>
      <c r="J31" s="181">
        <f t="shared" si="1"/>
        <v>4525</v>
      </c>
      <c r="K31" s="181">
        <f t="shared" si="2"/>
        <v>270.79593058049073</v>
      </c>
      <c r="L31" s="182">
        <v>1604</v>
      </c>
      <c r="M31" s="183">
        <f t="shared" ref="M31:M32" si="4">I31/L31</f>
        <v>33.852867830423939</v>
      </c>
      <c r="N31" s="184">
        <f t="shared" si="3"/>
        <v>50.779301745635905</v>
      </c>
    </row>
    <row r="32" spans="1:14" ht="25.5">
      <c r="A32" s="161" t="s">
        <v>37</v>
      </c>
      <c r="B32" s="162">
        <v>3700</v>
      </c>
      <c r="C32" s="163">
        <f t="shared" si="0"/>
        <v>221.45742929821938</v>
      </c>
      <c r="G32" s="190" t="s">
        <v>157</v>
      </c>
      <c r="H32" s="180" t="s">
        <v>150</v>
      </c>
      <c r="I32" s="181">
        <v>48000</v>
      </c>
      <c r="J32" s="181">
        <f t="shared" si="1"/>
        <v>4000</v>
      </c>
      <c r="K32" s="181">
        <f t="shared" si="2"/>
        <v>239.37761819269898</v>
      </c>
      <c r="L32" s="182">
        <v>1604</v>
      </c>
      <c r="M32" s="183">
        <f t="shared" si="4"/>
        <v>29.925187032418954</v>
      </c>
      <c r="N32" s="184">
        <f t="shared" si="3"/>
        <v>44.887780548628427</v>
      </c>
    </row>
    <row r="33" spans="1:14" ht="15.75" thickBot="1">
      <c r="A33" s="164" t="s">
        <v>38</v>
      </c>
      <c r="B33" s="162">
        <v>3650</v>
      </c>
      <c r="C33" s="163">
        <f t="shared" si="0"/>
        <v>218.46476133472993</v>
      </c>
      <c r="G33" s="190" t="s">
        <v>58</v>
      </c>
      <c r="H33" s="180" t="s">
        <v>160</v>
      </c>
      <c r="I33" s="181"/>
      <c r="J33" s="181"/>
      <c r="K33" s="181"/>
      <c r="L33" s="182"/>
      <c r="M33" s="148">
        <v>19.95</v>
      </c>
      <c r="N33" s="184"/>
    </row>
    <row r="34" spans="1:14" ht="15">
      <c r="A34" s="164" t="s">
        <v>39</v>
      </c>
      <c r="B34" s="162">
        <v>3700</v>
      </c>
      <c r="C34" s="163">
        <f t="shared" si="0"/>
        <v>221.45742929821938</v>
      </c>
      <c r="G34" s="190" t="s">
        <v>159</v>
      </c>
      <c r="H34" s="180" t="s">
        <v>161</v>
      </c>
      <c r="I34" s="181"/>
      <c r="J34" s="181"/>
      <c r="K34" s="181"/>
      <c r="L34" s="182"/>
      <c r="M34" s="147">
        <v>14.9</v>
      </c>
      <c r="N34" s="184"/>
    </row>
    <row r="35" spans="1:14" ht="15">
      <c r="A35" s="164" t="s">
        <v>40</v>
      </c>
      <c r="B35" s="162">
        <v>4000</v>
      </c>
      <c r="C35" s="163">
        <f t="shared" si="0"/>
        <v>239.41343707915607</v>
      </c>
      <c r="G35" s="190" t="s">
        <v>158</v>
      </c>
      <c r="H35" s="180" t="s">
        <v>162</v>
      </c>
      <c r="I35" s="181"/>
      <c r="J35" s="181"/>
      <c r="K35" s="181"/>
      <c r="L35" s="182"/>
      <c r="M35" s="147">
        <v>12.9</v>
      </c>
      <c r="N35" s="184"/>
    </row>
    <row r="36" spans="1:14" ht="25.5">
      <c r="A36" s="164" t="s">
        <v>41</v>
      </c>
      <c r="B36" s="162">
        <v>4400</v>
      </c>
      <c r="C36" s="163">
        <f t="shared" si="0"/>
        <v>263.35478078707166</v>
      </c>
      <c r="G36" s="180" t="s">
        <v>137</v>
      </c>
      <c r="H36" s="180"/>
      <c r="I36" s="185" t="s">
        <v>138</v>
      </c>
      <c r="J36" s="185"/>
      <c r="K36" s="185"/>
      <c r="L36" s="186"/>
      <c r="M36" s="185" t="s">
        <v>138</v>
      </c>
      <c r="N36" s="184">
        <v>14.9</v>
      </c>
    </row>
    <row r="37" spans="1:14" ht="15">
      <c r="A37" s="164" t="s">
        <v>42</v>
      </c>
      <c r="B37" s="162">
        <v>4300</v>
      </c>
      <c r="C37" s="163">
        <f t="shared" si="0"/>
        <v>257.36944486009276</v>
      </c>
      <c r="G37" s="175"/>
      <c r="H37" s="175"/>
      <c r="I37" s="175"/>
      <c r="J37" s="175"/>
      <c r="K37" s="175"/>
      <c r="L37" s="175"/>
      <c r="M37" s="175"/>
      <c r="N37" s="175"/>
    </row>
    <row r="38" spans="1:14" ht="15">
      <c r="A38" s="164" t="s">
        <v>43</v>
      </c>
      <c r="B38" s="162">
        <v>4750</v>
      </c>
      <c r="C38" s="163">
        <f t="shared" si="0"/>
        <v>284.30345653149783</v>
      </c>
      <c r="G38" s="175"/>
      <c r="H38" s="175"/>
      <c r="I38" s="175"/>
      <c r="J38" s="175"/>
      <c r="K38" s="175"/>
      <c r="L38" s="175"/>
      <c r="M38" s="175"/>
      <c r="N38" s="175"/>
    </row>
    <row r="39" spans="1:14" ht="15">
      <c r="A39" s="161" t="s">
        <v>44</v>
      </c>
      <c r="B39" s="162">
        <v>5350</v>
      </c>
      <c r="C39" s="163">
        <f t="shared" si="0"/>
        <v>320.21547209337126</v>
      </c>
      <c r="G39" s="187" t="s">
        <v>139</v>
      </c>
      <c r="H39" s="187"/>
      <c r="I39" s="175"/>
      <c r="J39" s="175"/>
      <c r="K39" s="175"/>
      <c r="L39" s="175"/>
      <c r="M39" s="175"/>
      <c r="N39" s="175"/>
    </row>
    <row r="40" spans="1:14" ht="15">
      <c r="A40" s="161" t="s">
        <v>45</v>
      </c>
      <c r="B40" s="162">
        <v>5750</v>
      </c>
      <c r="C40" s="163">
        <f t="shared" si="0"/>
        <v>344.15681580128688</v>
      </c>
      <c r="G40" s="175" t="s">
        <v>140</v>
      </c>
      <c r="H40" s="175"/>
      <c r="I40" s="175"/>
      <c r="J40" s="175"/>
      <c r="K40" s="175"/>
      <c r="L40" s="175"/>
      <c r="M40" s="175"/>
      <c r="N40" s="175"/>
    </row>
    <row r="41" spans="1:14" ht="15">
      <c r="A41" s="161" t="s">
        <v>46</v>
      </c>
      <c r="B41" s="162">
        <v>5750</v>
      </c>
      <c r="C41" s="163">
        <f t="shared" si="0"/>
        <v>344.15681580128688</v>
      </c>
      <c r="G41" s="175"/>
      <c r="H41" s="175"/>
      <c r="I41" s="175"/>
      <c r="J41" s="175"/>
      <c r="K41" s="175"/>
      <c r="L41" s="175"/>
      <c r="M41" s="175"/>
      <c r="N41" s="175"/>
    </row>
    <row r="42" spans="1:14" ht="15">
      <c r="A42" s="161" t="s">
        <v>47</v>
      </c>
      <c r="B42" s="162">
        <v>5750</v>
      </c>
      <c r="C42" s="163">
        <f t="shared" si="0"/>
        <v>344.15681580128688</v>
      </c>
      <c r="G42" s="188" t="s">
        <v>141</v>
      </c>
      <c r="H42" s="188"/>
      <c r="I42" s="175"/>
      <c r="J42" s="175"/>
      <c r="K42" s="175"/>
      <c r="L42" s="175"/>
      <c r="M42" s="175"/>
      <c r="N42" s="175"/>
    </row>
    <row r="43" spans="1:14" ht="51.75">
      <c r="A43" s="161" t="s">
        <v>48</v>
      </c>
      <c r="B43" s="162">
        <v>7150</v>
      </c>
      <c r="C43" s="163">
        <f t="shared" si="0"/>
        <v>427.9515187789915</v>
      </c>
      <c r="G43" s="189" t="s">
        <v>142</v>
      </c>
      <c r="H43" s="189"/>
      <c r="I43" s="175"/>
      <c r="J43" s="175"/>
      <c r="K43" s="175"/>
      <c r="L43" s="175"/>
      <c r="M43" s="175"/>
      <c r="N43" s="175"/>
    </row>
    <row r="44" spans="1:14" ht="15">
      <c r="A44" s="161" t="s">
        <v>49</v>
      </c>
      <c r="B44" s="162">
        <v>7150</v>
      </c>
      <c r="C44" s="163">
        <f t="shared" si="0"/>
        <v>427.9515187789915</v>
      </c>
    </row>
    <row r="45" spans="1:14" ht="15">
      <c r="A45" s="161" t="s">
        <v>50</v>
      </c>
      <c r="B45" s="162">
        <v>7900</v>
      </c>
      <c r="C45" s="163">
        <f t="shared" si="0"/>
        <v>472.84153823133323</v>
      </c>
    </row>
    <row r="46" spans="1:14" ht="15">
      <c r="A46" s="161" t="s">
        <v>51</v>
      </c>
      <c r="B46" s="162">
        <v>9250</v>
      </c>
      <c r="C46" s="163">
        <f t="shared" si="0"/>
        <v>553.6435732455484</v>
      </c>
    </row>
    <row r="47" spans="1:14" ht="15">
      <c r="A47" s="161" t="s">
        <v>104</v>
      </c>
      <c r="B47" s="162">
        <v>5700</v>
      </c>
      <c r="C47" s="163">
        <f t="shared" si="0"/>
        <v>341.16414783779743</v>
      </c>
    </row>
    <row r="48" spans="1:14" ht="15.75" thickBot="1">
      <c r="A48" s="168" t="s">
        <v>52</v>
      </c>
      <c r="B48" s="167">
        <v>6600</v>
      </c>
      <c r="C48" s="165">
        <f t="shared" si="0"/>
        <v>395.03217118060752</v>
      </c>
    </row>
    <row r="52" spans="1:2">
      <c r="A52" s="149" t="s">
        <v>102</v>
      </c>
    </row>
    <row r="54" spans="1:2">
      <c r="A54">
        <v>200.49</v>
      </c>
      <c r="B54" t="s">
        <v>117</v>
      </c>
    </row>
    <row r="55" spans="1:2">
      <c r="A55">
        <v>12</v>
      </c>
      <c r="B55" t="s">
        <v>100</v>
      </c>
    </row>
    <row r="57" spans="1:2" ht="15">
      <c r="A57" s="150">
        <f>A54/A55</f>
        <v>16.7075</v>
      </c>
      <c r="B57" s="151" t="s">
        <v>101</v>
      </c>
    </row>
  </sheetData>
  <mergeCells count="4">
    <mergeCell ref="B5:C5"/>
    <mergeCell ref="B4:C4"/>
    <mergeCell ref="A1:C1"/>
    <mergeCell ref="E1:F1"/>
  </mergeCells>
  <pageMargins left="0.7" right="0.7" top="0.78740157499999996" bottom="0.78740157499999996" header="0.3" footer="0.3"/>
  <pageSetup paperSize="9" scale="8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5"/>
  <sheetViews>
    <sheetView topLeftCell="A7" workbookViewId="0">
      <selection activeCell="A32" sqref="A32"/>
    </sheetView>
  </sheetViews>
  <sheetFormatPr baseColWidth="10" defaultRowHeight="12.75"/>
  <cols>
    <col min="1" max="1" width="48.5703125" customWidth="1"/>
    <col min="2" max="2" width="17.5703125" customWidth="1"/>
  </cols>
  <sheetData>
    <row r="1" spans="1:2" ht="20.25">
      <c r="A1" s="224" t="s">
        <v>10</v>
      </c>
      <c r="B1" s="224"/>
    </row>
    <row r="3" spans="1:2" ht="18">
      <c r="A3" s="225" t="s">
        <v>60</v>
      </c>
      <c r="B3" s="225"/>
    </row>
    <row r="4" spans="1:2" ht="30">
      <c r="A4" s="83" t="s">
        <v>64</v>
      </c>
      <c r="B4" s="85" t="s">
        <v>79</v>
      </c>
    </row>
    <row r="5" spans="1:2" ht="18" customHeight="1">
      <c r="A5" s="126" t="s">
        <v>128</v>
      </c>
      <c r="B5" s="127"/>
    </row>
    <row r="6" spans="1:2" ht="18" customHeight="1">
      <c r="A6" s="126" t="s">
        <v>123</v>
      </c>
      <c r="B6" s="127"/>
    </row>
    <row r="7" spans="1:2" ht="18" customHeight="1">
      <c r="A7" s="126" t="s">
        <v>124</v>
      </c>
      <c r="B7" s="127"/>
    </row>
    <row r="8" spans="1:2" ht="18" customHeight="1">
      <c r="A8" s="126" t="s">
        <v>125</v>
      </c>
      <c r="B8" s="127"/>
    </row>
    <row r="9" spans="1:2" ht="21.75" customHeight="1">
      <c r="A9" s="126" t="s">
        <v>127</v>
      </c>
      <c r="B9" s="127"/>
    </row>
    <row r="10" spans="1:2" ht="18" customHeight="1">
      <c r="A10" s="126"/>
      <c r="B10" s="127"/>
    </row>
    <row r="11" spans="1:2" ht="18" customHeight="1">
      <c r="A11" s="126"/>
      <c r="B11" s="127"/>
    </row>
    <row r="12" spans="1:2" ht="18" customHeight="1">
      <c r="A12" s="126"/>
      <c r="B12" s="127"/>
    </row>
    <row r="13" spans="1:2" ht="18" customHeight="1">
      <c r="A13" s="86" t="s">
        <v>63</v>
      </c>
      <c r="B13" s="116">
        <f>SUM(B5:B12)</f>
        <v>0</v>
      </c>
    </row>
    <row r="16" spans="1:2" ht="18">
      <c r="A16" s="225" t="s">
        <v>11</v>
      </c>
      <c r="B16" s="225"/>
    </row>
    <row r="17" spans="1:2" ht="30">
      <c r="A17" s="83" t="s">
        <v>65</v>
      </c>
      <c r="B17" s="85" t="s">
        <v>79</v>
      </c>
    </row>
    <row r="18" spans="1:2" ht="18" customHeight="1">
      <c r="A18" s="126" t="s">
        <v>129</v>
      </c>
      <c r="B18" s="127"/>
    </row>
    <row r="19" spans="1:2" ht="18" customHeight="1">
      <c r="A19" s="126"/>
      <c r="B19" s="127"/>
    </row>
    <row r="20" spans="1:2" ht="18" customHeight="1">
      <c r="A20" s="126"/>
      <c r="B20" s="127"/>
    </row>
    <row r="21" spans="1:2" ht="18" customHeight="1">
      <c r="A21" s="126"/>
      <c r="B21" s="127"/>
    </row>
    <row r="22" spans="1:2" ht="18" customHeight="1">
      <c r="A22" s="126"/>
      <c r="B22" s="127"/>
    </row>
    <row r="23" spans="1:2" ht="18" customHeight="1">
      <c r="A23" s="126"/>
      <c r="B23" s="127"/>
    </row>
    <row r="24" spans="1:2" ht="18" customHeight="1">
      <c r="A24" s="126"/>
      <c r="B24" s="127"/>
    </row>
    <row r="25" spans="1:2" ht="18" customHeight="1">
      <c r="A25" s="126"/>
      <c r="B25" s="127"/>
    </row>
    <row r="26" spans="1:2" ht="18" customHeight="1">
      <c r="A26" s="86" t="s">
        <v>67</v>
      </c>
      <c r="B26" s="116">
        <f>SUM(B18:B25)</f>
        <v>0</v>
      </c>
    </row>
    <row r="29" spans="1:2" ht="18">
      <c r="A29" s="225" t="s">
        <v>12</v>
      </c>
      <c r="B29" s="225"/>
    </row>
    <row r="30" spans="1:2" ht="30">
      <c r="A30" s="83" t="s">
        <v>71</v>
      </c>
      <c r="B30" s="85" t="s">
        <v>79</v>
      </c>
    </row>
    <row r="31" spans="1:2" ht="33" customHeight="1">
      <c r="A31" s="174" t="s">
        <v>126</v>
      </c>
      <c r="B31" s="127"/>
    </row>
    <row r="32" spans="1:2" ht="18" customHeight="1">
      <c r="A32" s="126" t="s">
        <v>130</v>
      </c>
      <c r="B32" s="127"/>
    </row>
    <row r="33" spans="1:2" ht="18" customHeight="1">
      <c r="A33" s="126"/>
      <c r="B33" s="127"/>
    </row>
    <row r="34" spans="1:2" ht="18" customHeight="1">
      <c r="A34" s="126"/>
      <c r="B34" s="127"/>
    </row>
    <row r="35" spans="1:2" ht="18" customHeight="1">
      <c r="A35" s="126"/>
      <c r="B35" s="127"/>
    </row>
    <row r="36" spans="1:2" ht="18" customHeight="1">
      <c r="A36" s="126"/>
      <c r="B36" s="127"/>
    </row>
    <row r="37" spans="1:2" ht="18" customHeight="1">
      <c r="A37" s="126"/>
      <c r="B37" s="127"/>
    </row>
    <row r="38" spans="1:2" ht="18" customHeight="1">
      <c r="A38" s="126"/>
      <c r="B38" s="127"/>
    </row>
    <row r="39" spans="1:2" ht="18" customHeight="1">
      <c r="A39" s="86" t="s">
        <v>66</v>
      </c>
      <c r="B39" s="116">
        <f>SUM(B31:B38)</f>
        <v>0</v>
      </c>
    </row>
    <row r="42" spans="1:2" ht="18">
      <c r="A42" s="225" t="s">
        <v>13</v>
      </c>
      <c r="B42" s="225"/>
    </row>
    <row r="43" spans="1:2" ht="30">
      <c r="A43" s="83" t="s">
        <v>70</v>
      </c>
      <c r="B43" s="85" t="s">
        <v>79</v>
      </c>
    </row>
    <row r="44" spans="1:2" ht="18" customHeight="1">
      <c r="A44" s="126"/>
      <c r="B44" s="127"/>
    </row>
    <row r="45" spans="1:2" ht="18" customHeight="1">
      <c r="A45" s="126"/>
      <c r="B45" s="127"/>
    </row>
    <row r="46" spans="1:2" ht="18" customHeight="1">
      <c r="A46" s="126"/>
      <c r="B46" s="127"/>
    </row>
    <row r="47" spans="1:2" ht="18" customHeight="1">
      <c r="A47" s="126"/>
      <c r="B47" s="127"/>
    </row>
    <row r="48" spans="1:2" ht="18" customHeight="1">
      <c r="A48" s="126"/>
      <c r="B48" s="127"/>
    </row>
    <row r="49" spans="1:2" ht="18" customHeight="1">
      <c r="A49" s="126"/>
      <c r="B49" s="127"/>
    </row>
    <row r="50" spans="1:2" ht="18" customHeight="1">
      <c r="A50" s="126"/>
      <c r="B50" s="127"/>
    </row>
    <row r="51" spans="1:2" ht="18" customHeight="1">
      <c r="A51" s="126"/>
      <c r="B51" s="127"/>
    </row>
    <row r="52" spans="1:2" ht="18" customHeight="1">
      <c r="A52" s="86" t="s">
        <v>68</v>
      </c>
      <c r="B52" s="116">
        <f>SUM(B44:B51)</f>
        <v>0</v>
      </c>
    </row>
    <row r="55" spans="1:2" ht="18">
      <c r="A55" s="225" t="s">
        <v>14</v>
      </c>
      <c r="B55" s="225"/>
    </row>
    <row r="56" spans="1:2" ht="30">
      <c r="A56" s="83" t="s">
        <v>69</v>
      </c>
      <c r="B56" s="85" t="s">
        <v>79</v>
      </c>
    </row>
    <row r="57" spans="1:2" ht="18" customHeight="1">
      <c r="A57" s="126"/>
      <c r="B57" s="127"/>
    </row>
    <row r="58" spans="1:2" ht="18" customHeight="1">
      <c r="A58" s="126"/>
      <c r="B58" s="127"/>
    </row>
    <row r="59" spans="1:2" ht="18" customHeight="1">
      <c r="A59" s="126"/>
      <c r="B59" s="127"/>
    </row>
    <row r="60" spans="1:2" ht="18" customHeight="1">
      <c r="A60" s="126"/>
      <c r="B60" s="127"/>
    </row>
    <row r="61" spans="1:2" ht="18" customHeight="1">
      <c r="A61" s="126"/>
      <c r="B61" s="127"/>
    </row>
    <row r="62" spans="1:2" ht="18" customHeight="1">
      <c r="A62" s="126"/>
      <c r="B62" s="127"/>
    </row>
    <row r="63" spans="1:2" ht="18" customHeight="1">
      <c r="A63" s="120"/>
      <c r="B63" s="169"/>
    </row>
    <row r="64" spans="1:2" ht="18" customHeight="1">
      <c r="A64" s="126"/>
      <c r="B64" s="127"/>
    </row>
    <row r="65" spans="1:2" ht="18" customHeight="1">
      <c r="A65" s="86" t="s">
        <v>72</v>
      </c>
      <c r="B65" s="116">
        <f>SUM(B57:B64)</f>
        <v>0</v>
      </c>
    </row>
  </sheetData>
  <mergeCells count="6">
    <mergeCell ref="A55:B55"/>
    <mergeCell ref="A1:B1"/>
    <mergeCell ref="A3:B3"/>
    <mergeCell ref="A16:B16"/>
    <mergeCell ref="A29:B29"/>
    <mergeCell ref="A42:B42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9" sqref="B39"/>
    </sheetView>
  </sheetViews>
  <sheetFormatPr baseColWidth="10" defaultRowHeight="12.75"/>
  <cols>
    <col min="1" max="1" width="48.5703125" customWidth="1"/>
    <col min="2" max="2" width="18.85546875" customWidth="1"/>
    <col min="3" max="3" width="27" customWidth="1"/>
  </cols>
  <sheetData>
    <row r="1" spans="1:2" ht="20.25">
      <c r="A1" s="226" t="s">
        <v>61</v>
      </c>
      <c r="B1" s="226"/>
    </row>
    <row r="5" spans="1:2" ht="18">
      <c r="A5" s="227" t="s">
        <v>114</v>
      </c>
      <c r="B5" s="228"/>
    </row>
    <row r="6" spans="1:2" ht="30">
      <c r="A6" s="83" t="s">
        <v>75</v>
      </c>
      <c r="B6" s="85" t="s">
        <v>16</v>
      </c>
    </row>
    <row r="7" spans="1:2" ht="18" customHeight="1">
      <c r="A7" s="126"/>
      <c r="B7" s="127"/>
    </row>
    <row r="8" spans="1:2" ht="18" customHeight="1">
      <c r="A8" s="126"/>
      <c r="B8" s="127"/>
    </row>
    <row r="9" spans="1:2" ht="18" customHeight="1">
      <c r="A9" s="126"/>
      <c r="B9" s="127"/>
    </row>
    <row r="10" spans="1:2" ht="18" customHeight="1">
      <c r="A10" s="126"/>
      <c r="B10" s="127"/>
    </row>
    <row r="11" spans="1:2" ht="18" customHeight="1">
      <c r="A11" s="126"/>
      <c r="B11" s="127"/>
    </row>
    <row r="12" spans="1:2" ht="18" customHeight="1">
      <c r="A12" s="126"/>
      <c r="B12" s="127"/>
    </row>
    <row r="13" spans="1:2" ht="18" customHeight="1">
      <c r="A13" s="126"/>
      <c r="B13" s="127"/>
    </row>
    <row r="14" spans="1:2" ht="18" customHeight="1">
      <c r="A14" s="126"/>
      <c r="B14" s="127"/>
    </row>
    <row r="15" spans="1:2" ht="18" customHeight="1">
      <c r="A15" s="126"/>
      <c r="B15" s="127"/>
    </row>
    <row r="16" spans="1:2" ht="18" customHeight="1">
      <c r="A16" s="126"/>
      <c r="B16" s="127"/>
    </row>
    <row r="17" spans="1:3" ht="18" customHeight="1">
      <c r="A17" s="126"/>
      <c r="B17" s="127"/>
    </row>
    <row r="18" spans="1:3" ht="18" customHeight="1">
      <c r="A18" s="126"/>
      <c r="B18" s="127"/>
    </row>
    <row r="19" spans="1:3" ht="18" customHeight="1">
      <c r="A19" s="84" t="s">
        <v>76</v>
      </c>
      <c r="B19" s="117">
        <f>SUM(B7:B18)</f>
        <v>0</v>
      </c>
    </row>
    <row r="22" spans="1:3" ht="18">
      <c r="A22" s="227" t="s">
        <v>77</v>
      </c>
      <c r="B22" s="228"/>
    </row>
    <row r="23" spans="1:3" ht="30">
      <c r="A23" s="83" t="s">
        <v>75</v>
      </c>
      <c r="B23" s="85" t="s">
        <v>16</v>
      </c>
      <c r="C23" s="171" t="s">
        <v>119</v>
      </c>
    </row>
    <row r="24" spans="1:3" ht="18" customHeight="1">
      <c r="A24" s="126"/>
      <c r="B24" s="127"/>
      <c r="C24" s="172" t="s">
        <v>120</v>
      </c>
    </row>
    <row r="25" spans="1:3" ht="18" customHeight="1">
      <c r="A25" s="126"/>
      <c r="B25" s="127"/>
      <c r="C25" s="172" t="s">
        <v>120</v>
      </c>
    </row>
    <row r="26" spans="1:3" ht="18" customHeight="1">
      <c r="A26" s="126"/>
      <c r="B26" s="127"/>
      <c r="C26" s="172" t="s">
        <v>120</v>
      </c>
    </row>
    <row r="27" spans="1:3" ht="18" customHeight="1">
      <c r="A27" s="126"/>
      <c r="B27" s="127"/>
      <c r="C27" s="172" t="s">
        <v>120</v>
      </c>
    </row>
    <row r="28" spans="1:3" ht="18" customHeight="1">
      <c r="A28" s="126"/>
      <c r="B28" s="127"/>
      <c r="C28" s="172" t="s">
        <v>120</v>
      </c>
    </row>
    <row r="29" spans="1:3" ht="18" customHeight="1">
      <c r="A29" s="126"/>
      <c r="B29" s="127"/>
      <c r="C29" s="172" t="s">
        <v>120</v>
      </c>
    </row>
    <row r="30" spans="1:3" ht="18" customHeight="1">
      <c r="A30" s="126"/>
      <c r="B30" s="127"/>
      <c r="C30" s="172" t="s">
        <v>120</v>
      </c>
    </row>
    <row r="31" spans="1:3" ht="18" customHeight="1">
      <c r="A31" s="126"/>
      <c r="B31" s="127"/>
      <c r="C31" s="172" t="s">
        <v>120</v>
      </c>
    </row>
    <row r="32" spans="1:3" ht="18" customHeight="1">
      <c r="A32" s="126"/>
      <c r="B32" s="127"/>
      <c r="C32" s="172" t="s">
        <v>120</v>
      </c>
    </row>
    <row r="33" spans="1:3" ht="18" customHeight="1">
      <c r="A33" s="126"/>
      <c r="B33" s="127"/>
      <c r="C33" s="172" t="s">
        <v>120</v>
      </c>
    </row>
    <row r="34" spans="1:3" ht="18" customHeight="1">
      <c r="A34" s="126"/>
      <c r="B34" s="127"/>
      <c r="C34" s="172" t="s">
        <v>120</v>
      </c>
    </row>
    <row r="35" spans="1:3" ht="18" customHeight="1">
      <c r="A35" s="126"/>
      <c r="B35" s="127"/>
      <c r="C35" s="172" t="s">
        <v>120</v>
      </c>
    </row>
    <row r="36" spans="1:3" ht="18" customHeight="1">
      <c r="A36" s="84" t="s">
        <v>78</v>
      </c>
      <c r="B36" s="117">
        <f>SUM(B24:B35)</f>
        <v>0</v>
      </c>
    </row>
  </sheetData>
  <mergeCells count="3">
    <mergeCell ref="A1:B1"/>
    <mergeCell ref="A5:B5"/>
    <mergeCell ref="A22:B22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Vorkalkulation</vt:lpstr>
      <vt:lpstr>Personalsätze</vt:lpstr>
      <vt:lpstr>Sacheinzelkosten</vt:lpstr>
      <vt:lpstr>Investitionen</vt:lpstr>
      <vt:lpstr>Vorkalkulation!Drucktitel</vt:lpstr>
      <vt:lpstr>Personaldurchschnittssätze</vt:lpstr>
    </vt:vector>
  </TitlesOfParts>
  <Company>Goethe-Universitaet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zieglerf</dc:creator>
  <cp:lastModifiedBy>Monz.Sabine</cp:lastModifiedBy>
  <cp:lastPrinted>2018-05-04T14:10:08Z</cp:lastPrinted>
  <dcterms:created xsi:type="dcterms:W3CDTF">2010-08-19T11:34:02Z</dcterms:created>
  <dcterms:modified xsi:type="dcterms:W3CDTF">2018-05-07T15:49:53Z</dcterms:modified>
</cp:coreProperties>
</file>